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6" activeTab="2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2.1" sheetId="6" r:id="rId6"/>
    <sheet name="2.2" sheetId="7" r:id="rId7"/>
    <sheet name="2.3" sheetId="8" r:id="rId8"/>
    <sheet name="2.4" sheetId="9" r:id="rId9"/>
    <sheet name="2.5" sheetId="10" r:id="rId10"/>
    <sheet name="2.6" sheetId="11" r:id="rId11"/>
    <sheet name="2.7" sheetId="12" r:id="rId12"/>
    <sheet name="3.1" sheetId="13" r:id="rId13"/>
    <sheet name="3.2" sheetId="14" r:id="rId14"/>
    <sheet name="3.3" sheetId="15" r:id="rId15"/>
    <sheet name="4.1" sheetId="16" r:id="rId16"/>
    <sheet name="4.2" sheetId="17" r:id="rId17"/>
    <sheet name="4.3" sheetId="18" r:id="rId18"/>
    <sheet name="4.4" sheetId="19" r:id="rId19"/>
    <sheet name="5.1" sheetId="20" r:id="rId20"/>
    <sheet name="5.2" sheetId="21" r:id="rId21"/>
    <sheet name="5.3" sheetId="22" r:id="rId22"/>
    <sheet name="5.4" sheetId="23" r:id="rId23"/>
    <sheet name="5.5" sheetId="24" r:id="rId24"/>
    <sheet name="5.6" sheetId="25" r:id="rId25"/>
    <sheet name="5.7" sheetId="26" r:id="rId26"/>
    <sheet name="Лист1" sheetId="27" r:id="rId27"/>
  </sheets>
  <definedNames>
    <definedName name="_xlnm.Print_Area" localSheetId="5">'2.1'!$B$2:$H$28</definedName>
    <definedName name="_xlnm.Print_Area" localSheetId="6">'2.2'!$B$2:$H$5</definedName>
  </definedNames>
  <calcPr fullCalcOnLoad="1"/>
</workbook>
</file>

<file path=xl/sharedStrings.xml><?xml version="1.0" encoding="utf-8"?>
<sst xmlns="http://schemas.openxmlformats.org/spreadsheetml/2006/main" count="574" uniqueCount="158">
  <si>
    <t>Приморско-Ахтарское</t>
  </si>
  <si>
    <t>Ахтарское</t>
  </si>
  <si>
    <t>Бородинское</t>
  </si>
  <si>
    <t>Бриньковское</t>
  </si>
  <si>
    <t>Новопокровское</t>
  </si>
  <si>
    <t>Ольгинское</t>
  </si>
  <si>
    <t>Приазовское</t>
  </si>
  <si>
    <t>Свободное</t>
  </si>
  <si>
    <t>Степное</t>
  </si>
  <si>
    <t>Формула расчета</t>
  </si>
  <si>
    <t>Наименование поселения</t>
  </si>
  <si>
    <t>Р=А/(Б+В)</t>
  </si>
  <si>
    <t>Р=А/(Б-В)</t>
  </si>
  <si>
    <t>Р=А/Б</t>
  </si>
  <si>
    <t>Б – утвержденный в установленном порядке норматив формирования расходов на содержание органов местного самоуправления муниципального образования</t>
  </si>
  <si>
    <t>Р=А/Б*100</t>
  </si>
  <si>
    <t>Р=А/(В-Г)*100</t>
  </si>
  <si>
    <t>Динамика недоимки по налоговым доходам, подлежащим зачислению в местный бюджет</t>
  </si>
  <si>
    <t>А2 – объем расходов бюджета муниципального образования во втором квартале отчетного финансового года 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</si>
  <si>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А1 – объем расходов бюджета муниципального образования в первом квартале отчетного финансового года 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</si>
  <si>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А3 – объем расходов бюджета муниципального образования в третьем квартале отчетного финансового года соответственно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</si>
  <si>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А4 – объем расходов бюджета муниципального образования в четвертом квартале отчетного финансового года 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</si>
  <si>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Проведение публичных слушаний по проекту местного бюджета и проекту отчета об исполнении местного бюджета в соответствии с установленным порядком</t>
  </si>
  <si>
    <t>выполняется/не выполняется</t>
  </si>
  <si>
    <t>Реквизиты докумета, регламентирующего порядок проведения публичных слушаний по проекту бюджета и отчету об исполнении бюджета</t>
  </si>
  <si>
    <t>Выполняется/не выполняется</t>
  </si>
  <si>
    <t>Интернет-адрес, на котором размещено решение о местном бюджете</t>
  </si>
  <si>
    <t>Размещение на официальных сайтах органов местного самоуправления муниципального образования актуальной редакции решения о местном бюджете</t>
  </si>
  <si>
    <t>Снижение финансовой зависимости местного бюджета от бюджетов других уровней бюджетной системы Российской Федерации</t>
  </si>
  <si>
    <t>Наличие на официальных сайтах органов местного самоуправления муниципального образования информации о местном бюджете в доступной и понятной для граждан форме ("бюджета для граждан") по проекту местного бюджета (решению о местном бюджете) и отчету об исполнении местного бюджета</t>
  </si>
  <si>
    <t>Интернет-адрес, на котором размещены решение, ежеквартальные отчеты об исполнении бюджета</t>
  </si>
  <si>
    <t>Интернет-адрес, на котором размещена соответствующая информация</t>
  </si>
  <si>
    <t>Коэффициент покрытия расходов местного бюджета собственными средствами без привлечения заемных средств</t>
  </si>
  <si>
    <t>Р=(А+Б)/В</t>
  </si>
  <si>
    <t>№ 462 от 21.05.2009г.</t>
  </si>
  <si>
    <t>№ 37 от 17.03.2006г.</t>
  </si>
  <si>
    <t>№ 37 от 28.03.2006г.</t>
  </si>
  <si>
    <t>выполняется</t>
  </si>
  <si>
    <t>не выполняется</t>
  </si>
  <si>
    <t>№ 36 от 10.03.2006 г</t>
  </si>
  <si>
    <t>№ 117 от 13.10.2016</t>
  </si>
  <si>
    <t>№ 157 от 21.12.2016</t>
  </si>
  <si>
    <t>№ 41 от 16.03.2006</t>
  </si>
  <si>
    <t>№ 33 от 16.03.2006</t>
  </si>
  <si>
    <t>http://prim-ahtarsk.ru/economy7203636</t>
  </si>
  <si>
    <t>http://admin-ahtarskogo-sp.ru/%D0%B0%D0%B4%D0%BC%D0%B8%D0%BD%D0%B8%D1%81%D1%82%D1%80%D0%B0%D1%86%D0%B8%D1%8F/%D1%8D%D0%BA%D0%BE%D0%BD%D0%BE%D0%BC%D0%B8%D0%BA%D0%B0-%D0%B8-%D1%84%D0%B8%D0%BD%D0%B0%D0%BD%D1%81%D1%8B/%D0%B1%D1%8E%D0%B4%D0%B6%D0%B5%D1%82.html</t>
  </si>
  <si>
    <t>указан общий адрес сайта</t>
  </si>
  <si>
    <t>http://stepnogo-sp.ru/%D0%B0%D0%B4%D0%BC%D0%B8%D0%BD%D0%B8%D1%81%D1%82%D1%80%D0%B0%D1%86%D0%B8%D1%8F/%D1%8D%D0%BA%D0%BE%D0%BD%D0%BE%D0%BC%D0%B8%D0%BA%D0%B0/%D0%B1%D1%8E%D0%B4%D0%B6%D0%B5%D1%82.html</t>
  </si>
  <si>
    <t>по указанной ссылке требуемые документы не найдены</t>
  </si>
  <si>
    <t>http://admin-ahtarskogo-sp.ru/%D0%B0%D0%B4%D0%BC%D0%B8%D0%BD%D0%B8%D1%81%D1%82%D1%80%D0%B0%D1%86%D0%B8%D1%8F/%D1%81%D1%82%D0%B0%D1%82%D0%B8%D1%81%D1%82%D0%B8%D1%87%D0%B5%D1%81%D0%BA%D0%B0%D1%8F-%D0%B8%D0%BD%D1%84%D0%BE%D1%80%D0%BC%D0%B0%D1%86%D0%B8%D1%8F.html</t>
  </si>
  <si>
    <t>http://borodinskoe-sp.ru/economy/budget/#mo-element-region-byudzhet-dlya-grazhdan</t>
  </si>
  <si>
    <t>не указан адрес</t>
  </si>
  <si>
    <t>нет</t>
  </si>
  <si>
    <t>http://svobodnoe-sp.ru/economy/budget/byudzhet-dlya-grazhdan/</t>
  </si>
  <si>
    <t>http://stepnogo-sp.ru/%D0%B1%D1%8E%D0%B4%D0%B6%D0%B5%D1%82-%D0%B4%D0%BB%D1%8F-%D0%B3%D1%80%D0%B0%D0%B6%D0%B4%D0%B0%D0%BD.html</t>
  </si>
  <si>
    <t>http://brinksp.ru/administratsiya/byudzhet-/</t>
  </si>
  <si>
    <t>№ 211 от 08.10.2013</t>
  </si>
  <si>
    <t>Дата проведения публичных слушаний по проекту бюджета на 2021 год</t>
  </si>
  <si>
    <t>Дата проведения публичных слушаний по годовому отчету об исполнении бюджета за 2019 год</t>
  </si>
  <si>
    <t>Изучение мнения населения о качестве оказания муниципальных услуг в соответствии с установленным порядком в сферах культуры, физической культуры и спорта</t>
  </si>
  <si>
    <t>Реквизиты документа, регламентирующего проведение изучения мнения населения о качестве оказания муниципальных услуг</t>
  </si>
  <si>
    <t xml:space="preserve">Наличие справки о результатах проведенного анализа </t>
  </si>
  <si>
    <t>№ 490-р от 30.12.2019г.</t>
  </si>
  <si>
    <t>имеется</t>
  </si>
  <si>
    <t xml:space="preserve">отсутствует </t>
  </si>
  <si>
    <t>№12/3 от 30.01.2020г.</t>
  </si>
  <si>
    <t>№3/1 от 22.03.2013г.</t>
  </si>
  <si>
    <t>№ 7 от 22.03.2013г.</t>
  </si>
  <si>
    <t>http://prim-ahtarsk.ru/economy72031.html;                      http://prim-ahtarsk.ru/cityadmin9897943.html</t>
  </si>
  <si>
    <t xml:space="preserve">Наличие на официальном сайте в информационно-телекоммуникационной сети «Интернет» по размещению информации о государственных и муниципальных учреждениях (www.bus.gov.ru) установленного перечня сведений о 95% муниципальных учреждений поселений </t>
  </si>
  <si>
    <t>Выполняется/Не выполняется</t>
  </si>
  <si>
    <t>http://borodinskoe-sp.ru/inova_block_documentset/document/346042/</t>
  </si>
  <si>
    <t>http://borodinskoe-sp.ru/economy/budget/#mo-element-region-svedeniya-o-hode-ispolneniya; http://borodinskoe-sp.ru/inova_block_documentset/document/334602/</t>
  </si>
  <si>
    <t>http://priazovskoe.ru/economy/budget/#mo-element-region-svedeniya-o-hode-ispolneniya;http://priazovskoe.ru/economy/budget/</t>
  </si>
  <si>
    <t>http://priazovskoe.ru/inova_block_documentset/652/card/?calendar_mode=created&amp;created=31.12.2020</t>
  </si>
  <si>
    <t>http://priazovskoe.ru/economy/budget/#mo-element-region-byudzhet-dlya-grazhdan</t>
  </si>
  <si>
    <t>http://svobodnoe-sp.ru/inova_block_documentset/2992/card/?q=%D0%B1%D1%8E%D0%B4%D0%B6%D0%B5%D1%82+%D0%9C%D0%BE+2020&amp;number=</t>
  </si>
  <si>
    <t>http://admin-osp.ru/администрация/экономика/бюджет-для-граждан</t>
  </si>
  <si>
    <t>по указанной ссылке документы не найдены</t>
  </si>
  <si>
    <t>http://adm-novopokrov.ru/администрация/экономика-и-финансы/бюджет-для-граждан.html</t>
  </si>
  <si>
    <t>http://adm-novopokrov.ru/администрация/экономика-и-финансы/отчеты.html</t>
  </si>
  <si>
    <t>http://adm-novopokrov.ru/администрация/экономика-и-финансы/бюджет.html</t>
  </si>
  <si>
    <t xml:space="preserve">Отношение дефицита местного бюджета к утвержденному общему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 в отчетном финансовом году </t>
  </si>
  <si>
    <t>Р=(А-Б-В)/(Г-Д-Е)</t>
  </si>
  <si>
    <t>А-размер дефицита местного бюджета по итогам отчетного финансового года</t>
  </si>
  <si>
    <t>Б-объем поступлений от продажи акций и иных форм участия в капитале, находящихся в собственности муниципального образования в отчетном финансовом году</t>
  </si>
  <si>
    <t>В-объем снижения остатков средств на счетах по учету средств местного бюджета в отчетном финансовом году</t>
  </si>
  <si>
    <t>Г – общий объем доходов местного бюджета в отчетном финансовом году</t>
  </si>
  <si>
    <t>Д – объем безвозмездных поступлений в отчетном финансовом году</t>
  </si>
  <si>
    <t>Е – объем поступлений налоговых доходов по дополнительным нормативам отчислений в отчетном финансовом году</t>
  </si>
  <si>
    <t xml:space="preserve">Объем муниципального долга к общему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 </t>
  </si>
  <si>
    <t xml:space="preserve">Р=А/(Б-В-Г), </t>
  </si>
  <si>
    <t>А – объем муниципального долга по состоянию на 1 января текущего финансового года</t>
  </si>
  <si>
    <t>Б – общий объем доходов местного бюджета в отчетном финансовом году</t>
  </si>
  <si>
    <t>В – объем безвозмездных поступлений в отчетном финансовом году</t>
  </si>
  <si>
    <t>Г – объем поступлений налоговых доходов по дополнительным нормативам отчислений в отчетном финансовом году</t>
  </si>
  <si>
    <t>Отношение объема муниципальных заимствований к сумме, направляемой в отчетном финансовом году на финансирование дефицита местного бюджета и (или) погашение долговых обязательств муниципального образования</t>
  </si>
  <si>
    <t>А – объем муниципальных заимствований в отчетном финансовом году</t>
  </si>
  <si>
    <t>Б – сумма, направленная в отчетном финансовом году на финансирование дефицита местного бюджета</t>
  </si>
  <si>
    <t>В – сумма, направленная в отчетном финансовом году на погашение долговых обязательств муниципального образования</t>
  </si>
  <si>
    <t>Доля расходов на обслуживание муниципального долга в общем объеме расходов местного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</si>
  <si>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А – объем расходов местного бюджета на обслуживание муниципального долга в отчетном финансовом году</t>
  </si>
  <si>
    <t>Б – общий объем расходов местного бюджета в отчетном финансовом году</t>
  </si>
  <si>
    <t>В – объем расходов местного бюджета в отчетном финансовом году, осуществленных за счет субвенций, предоставленных из бюджетов бюджетной системы Российской Федерации</t>
  </si>
  <si>
    <t>Отношение расходов на содержание органов местного самоуправления муниципального образования, утвержденных в местном бюджете, к установленному нормативу формирования расходов на содержание органов местного самоуправления муниципального образования</t>
  </si>
  <si>
    <t>А-объем расходов на содержание органов местного самоуправления муниципального образования, утвержденных в местном бюджете (за исключением расходов местного бюджета на осуществление полномочий Российской Федерации и Краснодарского края, полномочий органов местного самоуправления муниципального района по решению вопросов местного значения, переданных в соответствии с частью 4 статьи 15 Федерального закона от 6 октября 2003 г. № 131-ФЗ "Об общих принципах организации местного самоуправления в Российской Федерации" (далее – Федеральный закон от 6 октября 2003 г. № 131-ФЗ); расходов местного бюджета на проведение капитального ремонта помещений административных зданий, находящихся на балансе органов местного самоуправления муниципального образования; расходов местного бюджета на компенсационные выплаты работникам органов местного самоуправления муниципального образования и других расходов местного бюджета, связанных с преобразованием муниципальных образований, упразднением поселений в соответствии со статьями 13 и 131 Федерального закона от 6 октября 2003 г. № 131-ФЗ)</t>
  </si>
  <si>
    <t>Р = (А – Б – В) / (Г – Д – Е)</t>
  </si>
  <si>
    <t>А – размер дефицита местного бюджета по итогам отчетного финансового года</t>
  </si>
  <si>
    <t>Б – объем поступлений от продажи акций и иных форм участия в капитале, находящихся в собственности муниципального образования в отчетном финансовом году;</t>
  </si>
  <si>
    <t>В – объем снижения остатков средств на счетах по учету средств местного бюджета в отчетном финансовом году</t>
  </si>
  <si>
    <t>Р = А / Б x 100</t>
  </si>
  <si>
    <t xml:space="preserve">Д12020 – Объем дотации на выравнивание бюджетной обеспеченности поселений </t>
  </si>
  <si>
    <t>Д22020 – Объем дотации (иных межбюджетных трансфертов) на поддержку мер по обеспечению сбалансированности местных бюджетов</t>
  </si>
  <si>
    <t xml:space="preserve">Д32020-общий объем доходов местного бюджета </t>
  </si>
  <si>
    <t>С2020-объем поступивших  субвенций</t>
  </si>
  <si>
    <t xml:space="preserve">Д12019 – Объем дотации на выравнивание бюджетной обеспеченности поселений </t>
  </si>
  <si>
    <t>Д22019 – Объем дотации (иных межбюджетных трансфертов) на поддержку мер по обеспечению сбалансированности местных бюджетов</t>
  </si>
  <si>
    <t xml:space="preserve">Д32019-общий объем доходов местного бюджета </t>
  </si>
  <si>
    <t>С2019-объем поступивших  субвенций</t>
  </si>
  <si>
    <t>Отношение объема просроченной кредиторской задолженности местного бюджета и муниципальных бюджетных и муниципальных автономных учреждений к объему расходов местного бюджета</t>
  </si>
  <si>
    <t>А – объем просроченной кредиторской задолженности местного бюджета и муниципальных бюджетных и муниципальных автономных учреждений, источником финансового обеспечения деятельности которых являются средства местного бюджета (за исключением иных источников финансирования), на 1 января текущего финансового года</t>
  </si>
  <si>
    <t>В – общий объем расходов местного бюджета в отчетном финансовом году</t>
  </si>
  <si>
    <t>Г – объем расходов местного бюджета в отчетном финансовом году, осуществленных за счет субвенций, предоставленных из бюджетов бюджетной системы Российской Федерации</t>
  </si>
  <si>
    <t>Исполнение местного бюджета по доходам без учета безвозмездных поступлений к первоначально утвержденному уровню</t>
  </si>
  <si>
    <t>Р = (А – Б) / (В – Г) x 100</t>
  </si>
  <si>
    <t>А – общий объем поступлений доходов в местный бюджет в отчетном финансовом году</t>
  </si>
  <si>
    <t>Б – объем безвозмездных поступлений в отчетном финансовом году</t>
  </si>
  <si>
    <t>В – первоначально утвержденный решением о местном бюджете объем доходов местного бюджета</t>
  </si>
  <si>
    <t>Г – первоначально утвержденный решением о местном бюджете объем безвозмездных поступлений</t>
  </si>
  <si>
    <t>Р=А</t>
  </si>
  <si>
    <t xml:space="preserve">А – установление порядка формирования перечня налоговых расходов муниципального образования;
установление порядка оценки налоговых расходов муниципального образования
</t>
  </si>
  <si>
    <t xml:space="preserve">Динамика налоговых и неналоговых доходов местного бюджета </t>
  </si>
  <si>
    <t>А – объем налоговых и неналоговых доходов местного бюджета (без учета поступлений налоговых доходов по дополнительным нормативам отчислений,  поступлений доходов от продажи материальных и нематериальных активов) в отчетном финансовом году</t>
  </si>
  <si>
    <t>Б – объем налоговых и неналоговых доходов местного бюджета (без учета поступлений налоговых доходов по дополнительным нормативам отчислений, поступлений доходов от продажи материальных и нематериальных активов) в году, предшествующем отчетному финансовому году</t>
  </si>
  <si>
    <t>Отклонение объема расходов местного бюджета в четвертом квартале от среднего объема расходов местного бюджета за первый – третий кварталы</t>
  </si>
  <si>
    <t>Р = А4 / (1.1 x (А3 + А2 + А1) / 3)</t>
  </si>
  <si>
    <t>Б – объем поступлений от продажи акций и иных форм участия в капитале, находящихся в собственности муниципального образования, и (или) снижения остатков средств на счетах по учету средств местного бюджета в отчетном финансовом году;</t>
  </si>
  <si>
    <t xml:space="preserve">Б1– общий объем расходов местного бюджета, утвержденных в местном бюджете </t>
  </si>
  <si>
    <t>Б2-расходы местного бюджета на осуществление полномочий Российской Федерации и Краснодарского края, полномочий органов местного самоуправления муниципального района, по решению вопросов местного значения, переданных в соответствии с частью 4 статьи 15 Федерального закона от 6 октября 2003 г. № 131-ФЗ; расходов местного бюджета на проведение капитального ремонта помещений административных зданий, находящихся на балансе органов местного самоуправления муниципального образования; расходов местного бюджета на компенсационные выплаты работникам органов местного самоуправления муниципального образования и других расходов местного бюджета, связанных с преобразованием муниципальных образований, упразднением поселений в соответствии со статьями 13 и 131 Федерального закона от 6 октября 2003 г. № 131-ФЗ)</t>
  </si>
  <si>
    <t>Р = А / (Б – В – Г)</t>
  </si>
  <si>
    <t xml:space="preserve">Г – объем поступлений налоговых доходов по дополнительным нормативам отчислений </t>
  </si>
  <si>
    <t>Р = А / (Б – В)</t>
  </si>
  <si>
    <t>Коэффициент увеличения долговой нагрузки местного бюджета</t>
  </si>
  <si>
    <t>Р = (А – Б – В) / (Г + Д)</t>
  </si>
  <si>
    <t>А – прирост объема муниципального долга в отчетном финансовом году</t>
  </si>
  <si>
    <t>Б – прирост объема налоговых и неналоговых доходов местного бюджета в отчетном финансовом году</t>
  </si>
  <si>
    <t>В – прирост объема дотаций на выравнивание бюджетной обеспеченности муниципального образования и (или) дотаций на поддержку мер по обеспечению сбалансированности местных бюджетов в отчетном финансовом году</t>
  </si>
  <si>
    <t>Г – объем налоговых и неналоговых доходов местного бюджета в году, предшествующем отчетному финансовому году</t>
  </si>
  <si>
    <t>Д – объем дотаций на выравнивание бюджетной обеспеченности муниципального образования и (или) дотаций (иных межбюджетных трансфертов) на поддержку мер по обеспечению сбалансированности местных бюджетов в году, предшествующем отчетному финансовому году</t>
  </si>
  <si>
    <t>Просроченная задолженность по долговым обязательствам муниципального образования</t>
  </si>
  <si>
    <t>Р = А</t>
  </si>
  <si>
    <t xml:space="preserve">А – просроченная задолженность по состоянию на 1 января текущего финансового года по:
бюджетным кредитам, привлеченным в местный бюджет из краевого бюджета и (или) бюджета муниципального образования Приморско-Ахтарский район;
обязательствам муниципального образования (по номинальной стоимости), возникшим в результате размещения ценных бумаг, сроки погашения по которым истекли или в ФУ администрации МО Приморско-Ахтарский район не представлена информация об их погашении;
кредитам, привлеченным муниципальным образованием от кредитных организаций; муниципальным гарантиям
</t>
  </si>
  <si>
    <t xml:space="preserve">Предоставление межбюджетных трансфертов на поддержку местных инициатив из бюджета муниципального района бюджетам городских, сельских поселений, входящих в состав муниципального района, с численностью населения до 10 тысяч человек </t>
  </si>
  <si>
    <t>да</t>
  </si>
  <si>
    <t>А – объем недоимки по налоговым доходам, подлежащим зачислению в местный бюджет, на конец отчетного финансового года</t>
  </si>
  <si>
    <t>Б – объем недоимки по налоговым доходам, подлежащим зачислению в местный бюджет, на начало отчетного финансового года</t>
  </si>
  <si>
    <t>Проведение оценки налоговых расходов муниципального образования в соответствии с общими требованиями к оценке налоговых расходов субъектов Российской Федерации и муниципальных образований, утвержденными постановлением Правительства Российской Федерации от 22 июня 2019 г. № 796</t>
  </si>
  <si>
    <t>Размещение на официальных сайтах органов местного самоуправления муниципального образования ежемесячной отчетности и годового отчета об исполнении местного бюджета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</si>
</sst>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#,##0.0"/>
    <numFmt numFmtId="196" formatCode="0.000000"/>
    <numFmt numFmtId="197" formatCode="[$-FC19]d\ mmmm\ yyyy\ &quot;г.&quot;"/>
    <numFmt numFmtId="198" formatCode="0.00000"/>
    <numFmt numFmtId="199" formatCode="mmm/yyyy"/>
    <numFmt numFmtId="200" formatCode="#,##0.000"/>
  </numFmts>
  <fonts count="40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93" fontId="0" fillId="0" borderId="10" xfId="0" applyNumberFormat="1" applyBorder="1" applyAlignment="1">
      <alignment/>
    </xf>
    <xf numFmtId="0" fontId="0" fillId="34" borderId="10" xfId="0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92" fontId="0" fillId="0" borderId="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Border="1" applyAlignment="1">
      <alignment/>
    </xf>
    <xf numFmtId="195" fontId="0" fillId="0" borderId="10" xfId="0" applyNumberFormat="1" applyBorder="1" applyAlignment="1">
      <alignment/>
    </xf>
    <xf numFmtId="195" fontId="0" fillId="0" borderId="0" xfId="0" applyNumberFormat="1" applyAlignment="1">
      <alignment/>
    </xf>
    <xf numFmtId="195" fontId="0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195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95" fontId="0" fillId="0" borderId="0" xfId="0" applyNumberFormat="1" applyFill="1" applyBorder="1" applyAlignment="1">
      <alignment/>
    </xf>
    <xf numFmtId="0" fontId="0" fillId="34" borderId="10" xfId="0" applyFill="1" applyBorder="1" applyAlignment="1">
      <alignment horizontal="justify" wrapText="1"/>
    </xf>
    <xf numFmtId="14" fontId="0" fillId="0" borderId="10" xfId="0" applyNumberFormat="1" applyFont="1" applyBorder="1" applyAlignment="1">
      <alignment/>
    </xf>
    <xf numFmtId="0" fontId="0" fillId="35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35" borderId="14" xfId="0" applyFill="1" applyBorder="1" applyAlignment="1">
      <alignment/>
    </xf>
    <xf numFmtId="0" fontId="2" fillId="0" borderId="10" xfId="42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192" fontId="0" fillId="0" borderId="0" xfId="0" applyNumberFormat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5" xfId="0" applyFill="1" applyBorder="1" applyAlignment="1">
      <alignment horizontal="center" vertical="center"/>
    </xf>
    <xf numFmtId="195" fontId="0" fillId="0" borderId="13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2" fillId="0" borderId="10" xfId="42" applyBorder="1" applyAlignment="1" applyProtection="1">
      <alignment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195" fontId="0" fillId="0" borderId="10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195" fontId="2" fillId="0" borderId="10" xfId="42" applyNumberFormat="1" applyBorder="1" applyAlignment="1" applyProtection="1">
      <alignment wrapText="1"/>
      <protection/>
    </xf>
    <xf numFmtId="4" fontId="0" fillId="0" borderId="10" xfId="0" applyNumberFormat="1" applyFont="1" applyFill="1" applyBorder="1" applyAlignment="1">
      <alignment/>
    </xf>
    <xf numFmtId="0" fontId="2" fillId="0" borderId="10" xfId="42" applyFont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5" fillId="0" borderId="10" xfId="42" applyFont="1" applyBorder="1" applyAlignment="1" applyProtection="1">
      <alignment wrapText="1"/>
      <protection/>
    </xf>
    <xf numFmtId="0" fontId="2" fillId="0" borderId="10" xfId="42" applyFont="1" applyBorder="1" applyAlignment="1" applyProtection="1">
      <alignment horizontal="center" wrapText="1"/>
      <protection/>
    </xf>
    <xf numFmtId="0" fontId="0" fillId="0" borderId="10" xfId="0" applyFont="1" applyBorder="1" applyAlignment="1">
      <alignment wrapText="1"/>
    </xf>
    <xf numFmtId="0" fontId="2" fillId="0" borderId="0" xfId="42" applyFont="1" applyAlignment="1" applyProtection="1">
      <alignment horizontal="center" wrapText="1"/>
      <protection/>
    </xf>
    <xf numFmtId="195" fontId="0" fillId="0" borderId="10" xfId="0" applyNumberFormat="1" applyFont="1" applyBorder="1" applyAlignment="1">
      <alignment/>
    </xf>
    <xf numFmtId="195" fontId="0" fillId="0" borderId="10" xfId="0" applyNumberFormat="1" applyFont="1" applyBorder="1" applyAlignment="1">
      <alignment wrapText="1"/>
    </xf>
    <xf numFmtId="0" fontId="0" fillId="34" borderId="10" xfId="0" applyFont="1" applyFill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2" fillId="0" borderId="0" xfId="42" applyAlignment="1" applyProtection="1">
      <alignment wrapText="1"/>
      <protection/>
    </xf>
    <xf numFmtId="0" fontId="0" fillId="33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195" fontId="0" fillId="0" borderId="0" xfId="0" applyNumberFormat="1" applyBorder="1" applyAlignment="1">
      <alignment/>
    </xf>
    <xf numFmtId="200" fontId="0" fillId="0" borderId="10" xfId="0" applyNumberFormat="1" applyBorder="1" applyAlignment="1">
      <alignment/>
    </xf>
    <xf numFmtId="0" fontId="0" fillId="33" borderId="16" xfId="0" applyFon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" fillId="35" borderId="14" xfId="0" applyFont="1" applyFill="1" applyBorder="1" applyAlignment="1">
      <alignment horizontal="center" wrapText="1"/>
    </xf>
    <xf numFmtId="0" fontId="1" fillId="35" borderId="18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 wrapText="1"/>
    </xf>
    <xf numFmtId="0" fontId="0" fillId="37" borderId="12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brinksp.ru/administratsiya/byudzhet-/" TargetMode="External" /><Relationship Id="rId2" Type="http://schemas.openxmlformats.org/officeDocument/2006/relationships/hyperlink" Target="http://priazovskoe.ru/economy/budget/#mo-element-region-svedeniya-o-hode-ispolneniya;http://priazovskoe.ru/economy/budget/" TargetMode="External" /><Relationship Id="rId3" Type="http://schemas.openxmlformats.org/officeDocument/2006/relationships/hyperlink" Target="http://prim-ahtarsk.ru/economy72031.html;http:/prim-ahtarsk.ru/cityadmin9897943.html" TargetMode="External" /><Relationship Id="rId4" Type="http://schemas.openxmlformats.org/officeDocument/2006/relationships/hyperlink" Target="http://borodinskoe-sp.ru/economy/budget/#mo-element-region-svedeniya-o-hode-ispolneniya;%20" TargetMode="External" /><Relationship Id="rId5" Type="http://schemas.openxmlformats.org/officeDocument/2006/relationships/hyperlink" Target="http://adm-novopokrov.ru/&#1072;&#1076;&#1084;&#1080;&#1085;&#1080;&#1089;&#1090;&#1088;&#1072;&#1094;&#1080;&#1103;/&#1101;&#1082;&#1086;&#1085;&#1086;&#1084;&#1080;&#1082;&#1072;-&#1080;-&#1092;&#1080;&#1085;&#1072;&#1085;&#1089;&#1099;/&#1086;&#1090;&#1095;&#1077;&#1090;&#1099;.html" TargetMode="External" /><Relationship Id="rId6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prim-ahtarsk.ru/economy7203636" TargetMode="External" /><Relationship Id="rId2" Type="http://schemas.openxmlformats.org/officeDocument/2006/relationships/hyperlink" Target="http://borodinskoe-sp.ru/inova_block_documentset/document/346042/" TargetMode="External" /><Relationship Id="rId3" Type="http://schemas.openxmlformats.org/officeDocument/2006/relationships/hyperlink" Target="http://stepnogo-sp.ru/%D0%B0%D0%B4%D0%BC%D0%B8%D0%BD%D0%B8%D1%81%D1%82%D1%80%D0%B0%D1%86%D0%B8%D1%8F/%D1%8D%D0%BA%D0%BE%D0%BD%D0%BE%D0%BC%D0%B8%D0%BA%D0%B0/%D0%B1%D1%8E%D0%B4%D0%B6%D0%B5%D1%82.html" TargetMode="External" /><Relationship Id="rId4" Type="http://schemas.openxmlformats.org/officeDocument/2006/relationships/hyperlink" Target="http://brinksp.ru/administratsiya/byudzhet-/" TargetMode="External" /><Relationship Id="rId5" Type="http://schemas.openxmlformats.org/officeDocument/2006/relationships/hyperlink" Target="http://adm-novopokrov.ru/&#1072;&#1076;&#1084;&#1080;&#1085;&#1080;&#1089;&#1090;&#1088;&#1072;&#1094;&#1080;&#1103;/&#1101;&#1082;&#1086;&#1085;&#1086;&#1084;&#1080;&#1082;&#1072;-&#1080;-&#1092;&#1080;&#1085;&#1072;&#1085;&#1089;&#1099;/&#1073;&#1102;&#1076;&#1078;&#1077;&#1090;.html" TargetMode="External" /><Relationship Id="rId6" Type="http://schemas.openxmlformats.org/officeDocument/2006/relationships/hyperlink" Target="http://priazovskoe.ru/inova_block_documentset/652/card/?calendar_mode=created&amp;created=31.12.2020" TargetMode="External" /><Relationship Id="rId7" Type="http://schemas.openxmlformats.org/officeDocument/2006/relationships/hyperlink" Target="http://svobodnoe-sp.ru/inova_block_documentset/2992/card/?q=%D0%B1%D1%8E%D0%B4%D0%B6%D0%B5%D1%82+%D0%9C%D0%BE+2020&amp;number=" TargetMode="External" /><Relationship Id="rId8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borodinskoe-sp.ru/economy/budget/#mo-element-region-byudzhet-dlya-grazhdan" TargetMode="External" /><Relationship Id="rId2" Type="http://schemas.openxmlformats.org/officeDocument/2006/relationships/hyperlink" Target="http://priazovskoe.ru/economy/budget/#mo-element-region-byudzhet-dlya-grazhdan" TargetMode="External" /><Relationship Id="rId3" Type="http://schemas.openxmlformats.org/officeDocument/2006/relationships/hyperlink" Target="http://svobodnoe-sp.ru/economy/budget/byudzhet-dlya-grazhdan/" TargetMode="External" /><Relationship Id="rId4" Type="http://schemas.openxmlformats.org/officeDocument/2006/relationships/hyperlink" Target="http://stepnogo-sp.ru/%D0%B1%D1%8E%D0%B4%D0%B6%D0%B5%D1%82-%D0%B4%D0%BB%D1%8F-%D0%B3%D1%80%D0%B0%D0%B6%D0%B4%D0%B0%D0%BD.html" TargetMode="External" /><Relationship Id="rId5" Type="http://schemas.openxmlformats.org/officeDocument/2006/relationships/hyperlink" Target="http://admin-osp.ru/&#1072;&#1076;&#1084;&#1080;&#1085;&#1080;&#1089;&#1090;&#1088;&#1072;&#1094;&#1080;&#1103;/&#1101;&#1082;&#1086;&#1085;&#1086;&#1084;&#1080;&#1082;&#1072;/&#1073;&#1102;&#1076;&#1078;&#1077;&#1090;-&#1076;&#1083;&#1103;-&#1075;&#1088;&#1072;&#1078;&#1076;&#1072;&#1085;" TargetMode="External" /><Relationship Id="rId6" Type="http://schemas.openxmlformats.org/officeDocument/2006/relationships/hyperlink" Target="http://adm-novopokrov.ru/&#1072;&#1076;&#1084;&#1080;&#1085;&#1080;&#1089;&#1090;&#1088;&#1072;&#1094;&#1080;&#1103;/&#1101;&#1082;&#1086;&#1085;&#1086;&#1084;&#1080;&#1082;&#1072;-&#1080;-&#1092;&#1080;&#1085;&#1072;&#1085;&#1089;&#1099;/&#1073;&#1102;&#1076;&#1078;&#1077;&#1090;-&#1076;&#1083;&#1103;-&#1075;&#1088;&#1072;&#1078;&#1076;&#1072;&#1085;.html" TargetMode="External" /><Relationship Id="rId7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7"/>
  <sheetViews>
    <sheetView zoomScalePageLayoutView="0" workbookViewId="0" topLeftCell="A1">
      <selection activeCell="B2" sqref="B2:H2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22.421875" style="0" customWidth="1"/>
    <col min="5" max="5" width="18.421875" style="0" customWidth="1"/>
    <col min="6" max="6" width="16.8515625" style="0" customWidth="1"/>
    <col min="7" max="8" width="17.140625" style="0" customWidth="1"/>
  </cols>
  <sheetData>
    <row r="2" spans="2:8" ht="52.5" customHeight="1">
      <c r="B2" s="78" t="s">
        <v>82</v>
      </c>
      <c r="C2" s="79"/>
      <c r="D2" s="79"/>
      <c r="E2" s="79"/>
      <c r="F2" s="79"/>
      <c r="G2" s="79"/>
      <c r="H2" s="79"/>
    </row>
    <row r="3" ht="13.5" thickBot="1"/>
    <row r="4" spans="2:6" ht="13.5" thickBot="1">
      <c r="B4" s="2" t="s">
        <v>9</v>
      </c>
      <c r="C4" s="76" t="s">
        <v>83</v>
      </c>
      <c r="D4" s="76"/>
      <c r="E4" s="76"/>
      <c r="F4" s="77"/>
    </row>
    <row r="6" spans="2:8" ht="102" customHeight="1">
      <c r="B6" s="3" t="s">
        <v>10</v>
      </c>
      <c r="C6" s="3" t="s">
        <v>84</v>
      </c>
      <c r="D6" s="3" t="s">
        <v>85</v>
      </c>
      <c r="E6" s="3" t="s">
        <v>86</v>
      </c>
      <c r="F6" s="3" t="s">
        <v>87</v>
      </c>
      <c r="G6" s="3" t="s">
        <v>88</v>
      </c>
      <c r="H6" s="3" t="s">
        <v>89</v>
      </c>
    </row>
    <row r="7" spans="2:8" ht="12.75">
      <c r="B7" s="4" t="s">
        <v>0</v>
      </c>
      <c r="C7" s="22">
        <v>0</v>
      </c>
      <c r="D7" s="22">
        <v>0</v>
      </c>
      <c r="E7" s="22">
        <v>0</v>
      </c>
      <c r="F7" s="32">
        <v>268319.8</v>
      </c>
      <c r="G7" s="32">
        <v>136690</v>
      </c>
      <c r="H7" s="32">
        <v>0</v>
      </c>
    </row>
    <row r="8" spans="2:8" ht="12.75">
      <c r="B8" s="4" t="s">
        <v>1</v>
      </c>
      <c r="C8" s="20">
        <v>0</v>
      </c>
      <c r="D8" s="20">
        <v>0</v>
      </c>
      <c r="E8" s="20">
        <v>0</v>
      </c>
      <c r="F8" s="7">
        <v>20468.7</v>
      </c>
      <c r="G8" s="7">
        <v>7307.9</v>
      </c>
      <c r="H8" s="7">
        <v>0</v>
      </c>
    </row>
    <row r="9" spans="2:8" ht="12.75">
      <c r="B9" s="4" t="s">
        <v>2</v>
      </c>
      <c r="C9" s="20">
        <v>7707</v>
      </c>
      <c r="D9" s="20">
        <v>0</v>
      </c>
      <c r="E9" s="20">
        <v>6957</v>
      </c>
      <c r="F9" s="7">
        <v>94997.6</v>
      </c>
      <c r="G9" s="7">
        <v>87362.6</v>
      </c>
      <c r="H9" s="7">
        <v>0</v>
      </c>
    </row>
    <row r="10" spans="2:8" ht="12.75">
      <c r="B10" s="4" t="s">
        <v>3</v>
      </c>
      <c r="C10" s="20">
        <v>0</v>
      </c>
      <c r="D10" s="20">
        <v>0</v>
      </c>
      <c r="E10" s="20">
        <v>0</v>
      </c>
      <c r="F10" s="7">
        <v>91094.8</v>
      </c>
      <c r="G10" s="7">
        <v>63037.7</v>
      </c>
      <c r="H10" s="7">
        <v>0</v>
      </c>
    </row>
    <row r="11" spans="2:8" ht="12.75">
      <c r="B11" s="4" t="s">
        <v>4</v>
      </c>
      <c r="C11" s="20">
        <v>358.5</v>
      </c>
      <c r="D11" s="20">
        <v>0</v>
      </c>
      <c r="E11" s="20">
        <v>358.5</v>
      </c>
      <c r="F11" s="7">
        <v>11499.5</v>
      </c>
      <c r="G11" s="7">
        <v>5663.8</v>
      </c>
      <c r="H11" s="7">
        <v>0</v>
      </c>
    </row>
    <row r="12" spans="2:8" ht="12.75">
      <c r="B12" s="4" t="s">
        <v>5</v>
      </c>
      <c r="C12" s="20">
        <v>0</v>
      </c>
      <c r="D12" s="20">
        <v>0</v>
      </c>
      <c r="E12" s="20">
        <v>0</v>
      </c>
      <c r="F12" s="7">
        <v>33878.1</v>
      </c>
      <c r="G12" s="7">
        <v>15513</v>
      </c>
      <c r="H12" s="7">
        <v>0</v>
      </c>
    </row>
    <row r="13" spans="2:8" ht="12.75">
      <c r="B13" s="4" t="s">
        <v>6</v>
      </c>
      <c r="C13" s="20">
        <v>927.9</v>
      </c>
      <c r="D13" s="20">
        <v>0</v>
      </c>
      <c r="E13" s="20">
        <v>927.9</v>
      </c>
      <c r="F13" s="7">
        <v>16536.7</v>
      </c>
      <c r="G13" s="7">
        <v>6871.1</v>
      </c>
      <c r="H13" s="7">
        <v>0</v>
      </c>
    </row>
    <row r="14" spans="2:8" ht="12.75">
      <c r="B14" s="4" t="s">
        <v>7</v>
      </c>
      <c r="C14" s="20">
        <v>0</v>
      </c>
      <c r="D14" s="20">
        <v>0</v>
      </c>
      <c r="E14" s="20">
        <v>0</v>
      </c>
      <c r="F14" s="7">
        <v>14173.6</v>
      </c>
      <c r="G14" s="7">
        <v>6049.1</v>
      </c>
      <c r="H14" s="7">
        <v>0</v>
      </c>
    </row>
    <row r="15" spans="2:8" ht="12.75">
      <c r="B15" s="4" t="s">
        <v>8</v>
      </c>
      <c r="C15" s="20">
        <v>2315</v>
      </c>
      <c r="D15" s="20">
        <v>0</v>
      </c>
      <c r="E15" s="20">
        <v>2315</v>
      </c>
      <c r="F15" s="7">
        <v>19913.2</v>
      </c>
      <c r="G15" s="7">
        <v>9008.7</v>
      </c>
      <c r="H15" s="7">
        <v>0</v>
      </c>
    </row>
    <row r="16" spans="3:8" ht="12.75">
      <c r="C16" s="21"/>
      <c r="D16" s="21"/>
      <c r="E16" s="21"/>
      <c r="F16" s="21"/>
      <c r="G16" s="21"/>
      <c r="H16" s="21"/>
    </row>
    <row r="17" ht="12.75">
      <c r="B17" s="14"/>
    </row>
  </sheetData>
  <sheetProtection/>
  <mergeCells count="2">
    <mergeCell ref="C4:F4"/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7"/>
  <sheetViews>
    <sheetView zoomScalePageLayoutView="0" workbookViewId="0" topLeftCell="B1">
      <selection activeCell="B2" sqref="B2:F2"/>
    </sheetView>
  </sheetViews>
  <sheetFormatPr defaultColWidth="9.140625" defaultRowHeight="12.75"/>
  <cols>
    <col min="2" max="2" width="20.140625" style="0" bestFit="1" customWidth="1"/>
    <col min="3" max="3" width="31.421875" style="0" customWidth="1"/>
    <col min="4" max="4" width="26.8515625" style="0" customWidth="1"/>
    <col min="5" max="5" width="25.57421875" style="0" customWidth="1"/>
    <col min="6" max="6" width="23.7109375" style="0" customWidth="1"/>
  </cols>
  <sheetData>
    <row r="2" spans="2:6" ht="27.75" customHeight="1">
      <c r="B2" s="78" t="s">
        <v>134</v>
      </c>
      <c r="C2" s="79"/>
      <c r="D2" s="79"/>
      <c r="E2" s="79"/>
      <c r="F2" s="79"/>
    </row>
    <row r="3" ht="13.5" thickBot="1"/>
    <row r="4" spans="2:6" ht="13.5" thickBot="1">
      <c r="B4" s="2" t="s">
        <v>9</v>
      </c>
      <c r="C4" s="65" t="s">
        <v>135</v>
      </c>
      <c r="D4" s="6"/>
      <c r="E4" s="6"/>
      <c r="F4" s="6"/>
    </row>
    <row r="6" spans="2:6" ht="170.25" customHeight="1">
      <c r="B6" s="3" t="s">
        <v>10</v>
      </c>
      <c r="C6" s="3" t="s">
        <v>19</v>
      </c>
      <c r="D6" s="3" t="s">
        <v>18</v>
      </c>
      <c r="E6" s="3" t="s">
        <v>20</v>
      </c>
      <c r="F6" s="3" t="s">
        <v>21</v>
      </c>
    </row>
    <row r="7" spans="2:6" ht="12.75">
      <c r="B7" s="4" t="s">
        <v>0</v>
      </c>
      <c r="C7" s="7">
        <f>27132.1-125.4-354.1</f>
        <v>26652.6</v>
      </c>
      <c r="D7" s="7">
        <f>72724.7-11364.6-1839.6-C7</f>
        <v>32867.9</v>
      </c>
      <c r="E7" s="7">
        <f>141155.1-29477.6-17840.7-D7-C7</f>
        <v>34316.3</v>
      </c>
      <c r="F7" s="7">
        <f>235132.5-32845.2-66187.7-E7-D7-C7</f>
        <v>42262.79999999997</v>
      </c>
    </row>
    <row r="8" spans="2:6" ht="12.75">
      <c r="B8" s="4" t="s">
        <v>1</v>
      </c>
      <c r="C8" s="23">
        <f>2559.5-52.7-0</f>
        <v>2506.8</v>
      </c>
      <c r="D8" s="23">
        <f>5451.9-105.4-C8</f>
        <v>2839.7</v>
      </c>
      <c r="E8" s="23">
        <f>10463.1-173.5-1299-D8-C8</f>
        <v>3644.1000000000004</v>
      </c>
      <c r="F8" s="23">
        <f>18529.3-243-1499-E8-D8-C8</f>
        <v>7796.7</v>
      </c>
    </row>
    <row r="9" spans="2:6" ht="12.75">
      <c r="B9" s="4" t="s">
        <v>2</v>
      </c>
      <c r="C9" s="23">
        <f>3535.8-41.1</f>
        <v>3494.7000000000003</v>
      </c>
      <c r="D9" s="23">
        <f>8005.2-104.9-3.8-C9</f>
        <v>4401.799999999999</v>
      </c>
      <c r="E9" s="23">
        <f>11819.8-166.3-3.8-C9-D9</f>
        <v>3753.2000000000007</v>
      </c>
      <c r="F9" s="23">
        <f>102704.6-393-83227.3-E9-D9-C9</f>
        <v>7434.600000000002</v>
      </c>
    </row>
    <row r="10" spans="2:6" ht="12.75">
      <c r="B10" s="4" t="s">
        <v>3</v>
      </c>
      <c r="C10" s="23">
        <f>5495.4-53-3.8</f>
        <v>5438.599999999999</v>
      </c>
      <c r="D10" s="23">
        <f>14707.7-106.1-3202.7-C10</f>
        <v>5960.300000000002</v>
      </c>
      <c r="E10" s="23">
        <f>34258.1-173.8-15333.7-C10-D10</f>
        <v>7351.699999999994</v>
      </c>
      <c r="F10" s="23">
        <f>88699.1-393-59329.9-E10-D10-C10</f>
        <v>10225.60000000001</v>
      </c>
    </row>
    <row r="11" spans="2:6" ht="12.75">
      <c r="B11" s="4" t="s">
        <v>4</v>
      </c>
      <c r="C11" s="23">
        <f>2073-52.7-3.8</f>
        <v>2016.5</v>
      </c>
      <c r="D11" s="23">
        <f>3807.5-105.5-3.8-C11</f>
        <v>1681.6999999999998</v>
      </c>
      <c r="E11" s="23">
        <f>6094.3-163.8-3.8-C11-D11</f>
        <v>2228.5</v>
      </c>
      <c r="F11" s="23">
        <f>11858-243-303.8-E11-D11-C11</f>
        <v>5384.500000000001</v>
      </c>
    </row>
    <row r="12" spans="2:6" ht="12.75">
      <c r="B12" s="4" t="s">
        <v>5</v>
      </c>
      <c r="C12" s="23">
        <f>5967.8-52.7</f>
        <v>5915.1</v>
      </c>
      <c r="D12" s="23">
        <f>12417.3-812.3-223.2-C12</f>
        <v>5466.699999999999</v>
      </c>
      <c r="E12" s="23">
        <f>18456.1-880.9-377-C12-D12</f>
        <v>5816.399999999998</v>
      </c>
      <c r="F12" s="50">
        <f>33460.9-949.8-6356.8-E12-D12-C12</f>
        <v>8956.100000000006</v>
      </c>
    </row>
    <row r="13" spans="2:6" ht="12.75">
      <c r="B13" s="4" t="s">
        <v>6</v>
      </c>
      <c r="C13" s="23">
        <f>2435.6-53.1-3.8</f>
        <v>2378.7</v>
      </c>
      <c r="D13" s="23">
        <f>4901.7-105.8-3.8-C13</f>
        <v>2413.3999999999996</v>
      </c>
      <c r="E13" s="23">
        <f>10852.8-178.7-3103.7-C13-D13</f>
        <v>2778.2999999999993</v>
      </c>
      <c r="F13" s="50">
        <f>17464.6-243-5849.1-E13-D13-C13</f>
        <v>3802.0999999999995</v>
      </c>
    </row>
    <row r="14" spans="2:6" ht="12.75">
      <c r="B14" s="4" t="s">
        <v>7</v>
      </c>
      <c r="C14" s="23">
        <f>2727.6-45.1</f>
        <v>2682.5</v>
      </c>
      <c r="D14" s="23">
        <f>5274-100.2-C14</f>
        <v>2491.3</v>
      </c>
      <c r="E14" s="23">
        <f>7480.7-163-3.8-C14-D14</f>
        <v>2140.0999999999995</v>
      </c>
      <c r="F14" s="50">
        <f>14012.2-243-3050.9-E14-D14-C14</f>
        <v>3404.4000000000005</v>
      </c>
    </row>
    <row r="15" spans="2:6" ht="12.75">
      <c r="B15" s="4" t="s">
        <v>8</v>
      </c>
      <c r="C15" s="23">
        <f>3098-53</f>
        <v>3045</v>
      </c>
      <c r="D15" s="23">
        <f>7237.6-105.7-3.8-C15</f>
        <v>4083.1000000000004</v>
      </c>
      <c r="E15" s="23">
        <f>12540.9-176.1-3.8-D15-C15</f>
        <v>5232.9</v>
      </c>
      <c r="F15" s="50">
        <f>22228.1-243-4917.5-E15-D15-C15</f>
        <v>4706.5999999999985</v>
      </c>
    </row>
    <row r="16" spans="3:6" ht="12.75">
      <c r="C16" s="8"/>
      <c r="D16" s="8"/>
      <c r="E16" s="8"/>
      <c r="F16" s="8"/>
    </row>
    <row r="17" spans="2:6" ht="12.75">
      <c r="B17" s="14"/>
      <c r="C17" s="8"/>
      <c r="D17" s="8"/>
      <c r="E17" s="8"/>
      <c r="F17" s="8"/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6"/>
  <sheetViews>
    <sheetView zoomScalePageLayoutView="0" workbookViewId="0" topLeftCell="A1">
      <selection activeCell="B2" sqref="B2:E2"/>
    </sheetView>
  </sheetViews>
  <sheetFormatPr defaultColWidth="9.140625" defaultRowHeight="12.75"/>
  <cols>
    <col min="2" max="2" width="20.140625" style="0" bestFit="1" customWidth="1"/>
    <col min="3" max="3" width="26.57421875" style="0" customWidth="1"/>
    <col min="4" max="4" width="30.421875" style="0" customWidth="1"/>
    <col min="5" max="5" width="26.57421875" style="0" customWidth="1"/>
  </cols>
  <sheetData>
    <row r="2" spans="2:5" ht="57" customHeight="1">
      <c r="B2" s="78" t="s">
        <v>32</v>
      </c>
      <c r="C2" s="79"/>
      <c r="D2" s="79"/>
      <c r="E2" s="79"/>
    </row>
    <row r="3" ht="13.5" thickBot="1"/>
    <row r="4" spans="2:5" ht="13.5" thickBot="1">
      <c r="B4" s="2" t="s">
        <v>9</v>
      </c>
      <c r="C4" s="5" t="s">
        <v>33</v>
      </c>
      <c r="D4" s="6"/>
      <c r="E4" s="6"/>
    </row>
    <row r="6" spans="2:5" ht="109.5" customHeight="1">
      <c r="B6" s="3" t="s">
        <v>10</v>
      </c>
      <c r="C6" s="59" t="s">
        <v>125</v>
      </c>
      <c r="D6" s="59" t="s">
        <v>136</v>
      </c>
      <c r="E6" s="59" t="s">
        <v>121</v>
      </c>
    </row>
    <row r="7" spans="2:5" ht="12.75">
      <c r="B7" s="4" t="s">
        <v>0</v>
      </c>
      <c r="C7" s="32">
        <v>268319.8</v>
      </c>
      <c r="D7" s="22">
        <v>0</v>
      </c>
      <c r="E7" s="7">
        <v>235132.5</v>
      </c>
    </row>
    <row r="8" spans="2:5" ht="12.75">
      <c r="B8" s="4" t="s">
        <v>1</v>
      </c>
      <c r="C8" s="7">
        <v>20468.7</v>
      </c>
      <c r="D8" s="20">
        <v>0</v>
      </c>
      <c r="E8" s="7">
        <v>18529.3</v>
      </c>
    </row>
    <row r="9" spans="2:5" ht="12.75">
      <c r="B9" s="4" t="s">
        <v>2</v>
      </c>
      <c r="C9" s="7">
        <v>94997.6</v>
      </c>
      <c r="D9" s="20">
        <v>6957</v>
      </c>
      <c r="E9" s="7">
        <v>102704.6</v>
      </c>
    </row>
    <row r="10" spans="2:5" ht="12.75">
      <c r="B10" s="4" t="s">
        <v>3</v>
      </c>
      <c r="C10" s="7">
        <v>91094.8</v>
      </c>
      <c r="D10" s="20">
        <v>0</v>
      </c>
      <c r="E10" s="7">
        <v>88699.1</v>
      </c>
    </row>
    <row r="11" spans="2:5" ht="12.75">
      <c r="B11" s="4" t="s">
        <v>4</v>
      </c>
      <c r="C11" s="7">
        <v>11499.5</v>
      </c>
      <c r="D11" s="20">
        <v>358.5</v>
      </c>
      <c r="E11" s="7">
        <v>11858</v>
      </c>
    </row>
    <row r="12" spans="2:5" ht="12.75">
      <c r="B12" s="4" t="s">
        <v>5</v>
      </c>
      <c r="C12" s="7">
        <v>33878.1</v>
      </c>
      <c r="D12" s="20">
        <v>0</v>
      </c>
      <c r="E12" s="7">
        <v>33460.9</v>
      </c>
    </row>
    <row r="13" spans="2:5" ht="12.75">
      <c r="B13" s="4" t="s">
        <v>6</v>
      </c>
      <c r="C13" s="7">
        <v>16536.7</v>
      </c>
      <c r="D13" s="20">
        <v>927.9</v>
      </c>
      <c r="E13" s="7">
        <v>17464.6</v>
      </c>
    </row>
    <row r="14" spans="2:5" ht="12.75">
      <c r="B14" s="4" t="s">
        <v>7</v>
      </c>
      <c r="C14" s="7">
        <v>14173.6</v>
      </c>
      <c r="D14" s="20">
        <v>0</v>
      </c>
      <c r="E14" s="7">
        <v>14012.2</v>
      </c>
    </row>
    <row r="15" spans="2:5" ht="12.75">
      <c r="B15" s="4" t="s">
        <v>8</v>
      </c>
      <c r="C15" s="7">
        <v>19913.2</v>
      </c>
      <c r="D15" s="20">
        <v>2315</v>
      </c>
      <c r="E15" s="7">
        <v>22228.1</v>
      </c>
    </row>
    <row r="16" spans="3:5" ht="12.75">
      <c r="C16" s="21"/>
      <c r="D16" s="21"/>
      <c r="E16" s="8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7"/>
  <sheetViews>
    <sheetView zoomScalePageLayoutView="0" workbookViewId="0" topLeftCell="A1">
      <selection activeCell="B2" sqref="B2:D2"/>
    </sheetView>
  </sheetViews>
  <sheetFormatPr defaultColWidth="9.140625" defaultRowHeight="12.75"/>
  <cols>
    <col min="2" max="2" width="20.140625" style="0" bestFit="1" customWidth="1"/>
    <col min="3" max="3" width="30.140625" style="0" customWidth="1"/>
    <col min="4" max="4" width="23.28125" style="0" customWidth="1"/>
  </cols>
  <sheetData>
    <row r="2" spans="2:4" ht="99" customHeight="1">
      <c r="B2" s="78" t="s">
        <v>156</v>
      </c>
      <c r="C2" s="79"/>
      <c r="D2" s="79"/>
    </row>
    <row r="3" ht="13.5" thickBot="1"/>
    <row r="4" spans="2:3" ht="13.5" thickBot="1">
      <c r="B4" s="2" t="s">
        <v>9</v>
      </c>
      <c r="C4" s="5" t="s">
        <v>129</v>
      </c>
    </row>
    <row r="6" spans="2:4" ht="120" customHeight="1">
      <c r="B6" s="3" t="s">
        <v>10</v>
      </c>
      <c r="C6" s="3" t="s">
        <v>130</v>
      </c>
      <c r="D6" s="3" t="s">
        <v>23</v>
      </c>
    </row>
    <row r="7" spans="2:4" ht="12.75">
      <c r="B7" s="4" t="s">
        <v>0</v>
      </c>
      <c r="C7" s="71" t="s">
        <v>153</v>
      </c>
      <c r="D7" s="11" t="s">
        <v>37</v>
      </c>
    </row>
    <row r="8" spans="2:4" ht="12.75">
      <c r="B8" s="4" t="s">
        <v>1</v>
      </c>
      <c r="C8" s="71" t="s">
        <v>153</v>
      </c>
      <c r="D8" s="11" t="s">
        <v>37</v>
      </c>
    </row>
    <row r="9" spans="2:4" ht="12.75">
      <c r="B9" s="4" t="s">
        <v>2</v>
      </c>
      <c r="C9" s="71" t="s">
        <v>153</v>
      </c>
      <c r="D9" s="11" t="s">
        <v>37</v>
      </c>
    </row>
    <row r="10" spans="2:4" ht="12.75">
      <c r="B10" s="4" t="s">
        <v>3</v>
      </c>
      <c r="C10" s="71" t="s">
        <v>153</v>
      </c>
      <c r="D10" s="11" t="s">
        <v>37</v>
      </c>
    </row>
    <row r="11" spans="2:4" ht="12.75">
      <c r="B11" s="4" t="s">
        <v>4</v>
      </c>
      <c r="C11" s="71" t="s">
        <v>153</v>
      </c>
      <c r="D11" s="11" t="s">
        <v>37</v>
      </c>
    </row>
    <row r="12" spans="2:4" ht="12.75">
      <c r="B12" s="4" t="s">
        <v>5</v>
      </c>
      <c r="C12" s="71" t="s">
        <v>153</v>
      </c>
      <c r="D12" s="11" t="s">
        <v>37</v>
      </c>
    </row>
    <row r="13" spans="2:4" ht="12.75">
      <c r="B13" s="4" t="s">
        <v>6</v>
      </c>
      <c r="C13" s="71" t="s">
        <v>153</v>
      </c>
      <c r="D13" s="11" t="s">
        <v>37</v>
      </c>
    </row>
    <row r="14" spans="2:4" ht="12.75">
      <c r="B14" s="4" t="s">
        <v>7</v>
      </c>
      <c r="C14" s="71" t="s">
        <v>153</v>
      </c>
      <c r="D14" s="11" t="s">
        <v>37</v>
      </c>
    </row>
    <row r="15" spans="2:4" ht="12.75">
      <c r="B15" s="4" t="s">
        <v>8</v>
      </c>
      <c r="C15" s="71" t="s">
        <v>153</v>
      </c>
      <c r="D15" s="11" t="s">
        <v>37</v>
      </c>
    </row>
    <row r="16" ht="12.75">
      <c r="C16" s="8"/>
    </row>
    <row r="17" ht="12.75">
      <c r="B17" s="14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B2" sqref="B2:D2"/>
    </sheetView>
  </sheetViews>
  <sheetFormatPr defaultColWidth="9.140625" defaultRowHeight="12.75"/>
  <cols>
    <col min="2" max="2" width="20.140625" style="0" bestFit="1" customWidth="1"/>
    <col min="3" max="3" width="33.421875" style="0" customWidth="1"/>
    <col min="4" max="4" width="30.7109375" style="0" customWidth="1"/>
  </cols>
  <sheetData>
    <row r="2" spans="2:4" ht="46.5" customHeight="1">
      <c r="B2" s="78" t="s">
        <v>131</v>
      </c>
      <c r="C2" s="79"/>
      <c r="D2" s="79"/>
    </row>
    <row r="3" ht="13.5" thickBot="1"/>
    <row r="4" spans="2:4" ht="13.5" thickBot="1">
      <c r="B4" s="2" t="s">
        <v>9</v>
      </c>
      <c r="C4" s="76" t="s">
        <v>15</v>
      </c>
      <c r="D4" s="76"/>
    </row>
    <row r="6" spans="2:4" ht="141" customHeight="1">
      <c r="B6" s="3" t="s">
        <v>10</v>
      </c>
      <c r="C6" s="3" t="s">
        <v>132</v>
      </c>
      <c r="D6" s="3" t="s">
        <v>133</v>
      </c>
    </row>
    <row r="7" spans="2:4" ht="12.75">
      <c r="B7" s="4" t="s">
        <v>0</v>
      </c>
      <c r="C7" s="20">
        <v>122646</v>
      </c>
      <c r="D7" s="20">
        <v>111497.7</v>
      </c>
    </row>
    <row r="8" spans="2:4" ht="12.75">
      <c r="B8" s="4" t="s">
        <v>1</v>
      </c>
      <c r="C8" s="20">
        <v>7898.5</v>
      </c>
      <c r="D8" s="20">
        <v>10220.8</v>
      </c>
    </row>
    <row r="9" spans="2:4" ht="12.75">
      <c r="B9" s="4" t="s">
        <v>2</v>
      </c>
      <c r="C9" s="20">
        <v>7635</v>
      </c>
      <c r="D9" s="20">
        <v>7680.5</v>
      </c>
    </row>
    <row r="10" spans="2:4" ht="12.75">
      <c r="B10" s="4" t="s">
        <v>3</v>
      </c>
      <c r="C10" s="20">
        <v>28057.1</v>
      </c>
      <c r="D10" s="20">
        <v>30552.3</v>
      </c>
    </row>
    <row r="11" spans="2:4" ht="12.75">
      <c r="B11" s="4" t="s">
        <v>4</v>
      </c>
      <c r="C11" s="20">
        <v>5835.7</v>
      </c>
      <c r="D11" s="20">
        <v>5648.8</v>
      </c>
    </row>
    <row r="12" spans="2:4" ht="12.75">
      <c r="B12" s="4" t="s">
        <v>5</v>
      </c>
      <c r="C12" s="20">
        <v>18365.2</v>
      </c>
      <c r="D12" s="20">
        <v>19086.8</v>
      </c>
    </row>
    <row r="13" spans="2:4" ht="12.75">
      <c r="B13" s="4" t="s">
        <v>6</v>
      </c>
      <c r="C13" s="20">
        <v>9599.7</v>
      </c>
      <c r="D13" s="20">
        <v>9892.9</v>
      </c>
    </row>
    <row r="14" spans="2:4" ht="12.75">
      <c r="B14" s="4" t="s">
        <v>7</v>
      </c>
      <c r="C14" s="20">
        <v>8124.4</v>
      </c>
      <c r="D14" s="20">
        <v>7920.2</v>
      </c>
    </row>
    <row r="15" spans="2:4" ht="12.75">
      <c r="B15" s="4" t="s">
        <v>8</v>
      </c>
      <c r="C15" s="20">
        <v>10904.5</v>
      </c>
      <c r="D15" s="20">
        <v>10994.2</v>
      </c>
    </row>
    <row r="16" spans="3:4" ht="12.75">
      <c r="C16" s="73"/>
      <c r="D16" s="73"/>
    </row>
    <row r="17" ht="12.75">
      <c r="D17" s="8"/>
    </row>
    <row r="18" ht="12.75">
      <c r="B18" s="14"/>
    </row>
  </sheetData>
  <sheetProtection/>
  <mergeCells count="2">
    <mergeCell ref="C4:D4"/>
    <mergeCell ref="B2:D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7"/>
  <sheetViews>
    <sheetView zoomScalePageLayoutView="0" workbookViewId="0" topLeftCell="B1">
      <selection activeCell="B2" sqref="B2:D2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</cols>
  <sheetData>
    <row r="2" spans="2:4" ht="30.75" customHeight="1">
      <c r="B2" s="78" t="s">
        <v>17</v>
      </c>
      <c r="C2" s="79"/>
      <c r="D2" s="79"/>
    </row>
    <row r="3" ht="13.5" thickBot="1"/>
    <row r="4" spans="2:4" ht="13.5" thickBot="1">
      <c r="B4" s="2" t="s">
        <v>9</v>
      </c>
      <c r="C4" s="76" t="s">
        <v>110</v>
      </c>
      <c r="D4" s="76"/>
    </row>
    <row r="6" spans="2:4" ht="75.75" customHeight="1">
      <c r="B6" s="3" t="s">
        <v>10</v>
      </c>
      <c r="C6" s="3" t="s">
        <v>155</v>
      </c>
      <c r="D6" s="3" t="s">
        <v>154</v>
      </c>
    </row>
    <row r="7" spans="2:4" ht="12.75">
      <c r="B7" s="4" t="s">
        <v>0</v>
      </c>
      <c r="C7" s="20">
        <v>20311.7</v>
      </c>
      <c r="D7" s="20">
        <v>19730.8</v>
      </c>
    </row>
    <row r="8" spans="2:4" ht="12.75">
      <c r="B8" s="4" t="s">
        <v>1</v>
      </c>
      <c r="C8" s="20">
        <v>1017.5</v>
      </c>
      <c r="D8" s="20">
        <v>1188.4</v>
      </c>
    </row>
    <row r="9" spans="2:4" ht="12.75">
      <c r="B9" s="4" t="s">
        <v>2</v>
      </c>
      <c r="C9" s="20">
        <v>934.6</v>
      </c>
      <c r="D9" s="20">
        <v>922.2</v>
      </c>
    </row>
    <row r="10" spans="2:4" ht="12.75">
      <c r="B10" s="4" t="s">
        <v>3</v>
      </c>
      <c r="C10" s="20">
        <v>2096.8</v>
      </c>
      <c r="D10" s="20">
        <v>1920.2</v>
      </c>
    </row>
    <row r="11" spans="2:4" ht="12.75">
      <c r="B11" s="4" t="s">
        <v>4</v>
      </c>
      <c r="C11" s="20">
        <v>535.1</v>
      </c>
      <c r="D11" s="20">
        <v>846.8</v>
      </c>
    </row>
    <row r="12" spans="2:4" ht="12.75">
      <c r="B12" s="4" t="s">
        <v>5</v>
      </c>
      <c r="C12" s="20">
        <v>1411.5</v>
      </c>
      <c r="D12" s="20">
        <v>1208.9</v>
      </c>
    </row>
    <row r="13" spans="2:4" ht="12.75">
      <c r="B13" s="4" t="s">
        <v>6</v>
      </c>
      <c r="C13" s="20">
        <v>1078.2</v>
      </c>
      <c r="D13" s="20">
        <v>808.6</v>
      </c>
    </row>
    <row r="14" spans="2:4" ht="12.75">
      <c r="B14" s="4" t="s">
        <v>7</v>
      </c>
      <c r="C14" s="20">
        <v>632.2</v>
      </c>
      <c r="D14" s="20">
        <v>684.6</v>
      </c>
    </row>
    <row r="15" spans="2:4" ht="12.75">
      <c r="B15" s="4" t="s">
        <v>8</v>
      </c>
      <c r="C15" s="20">
        <v>1329.9</v>
      </c>
      <c r="D15" s="20">
        <v>909.9</v>
      </c>
    </row>
    <row r="16" spans="3:4" ht="12.75">
      <c r="C16" s="74"/>
      <c r="D16" s="74"/>
    </row>
    <row r="17" ht="12.75">
      <c r="B17" s="14"/>
    </row>
  </sheetData>
  <sheetProtection/>
  <mergeCells count="2">
    <mergeCell ref="C4:D4"/>
    <mergeCell ref="B2:D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8"/>
  <sheetViews>
    <sheetView zoomScalePageLayoutView="0" workbookViewId="0" topLeftCell="A1">
      <selection activeCell="B2" sqref="B2:E2"/>
    </sheetView>
  </sheetViews>
  <sheetFormatPr defaultColWidth="9.140625" defaultRowHeight="12.75"/>
  <cols>
    <col min="2" max="2" width="20.140625" style="0" bestFit="1" customWidth="1"/>
    <col min="3" max="3" width="53.28125" style="0" customWidth="1"/>
    <col min="4" max="5" width="40.7109375" style="0" customWidth="1"/>
  </cols>
  <sheetData>
    <row r="2" spans="2:5" ht="54" customHeight="1">
      <c r="B2" s="78" t="s">
        <v>104</v>
      </c>
      <c r="C2" s="79"/>
      <c r="D2" s="79"/>
      <c r="E2" s="79"/>
    </row>
    <row r="3" ht="13.5" thickBot="1"/>
    <row r="4" spans="2:5" ht="13.5" thickBot="1">
      <c r="B4" s="2" t="s">
        <v>9</v>
      </c>
      <c r="C4" s="82" t="s">
        <v>15</v>
      </c>
      <c r="D4" s="83"/>
      <c r="E4" s="6"/>
    </row>
    <row r="6" spans="2:5" ht="292.5" customHeight="1">
      <c r="B6" s="3" t="s">
        <v>10</v>
      </c>
      <c r="C6" s="3" t="s">
        <v>105</v>
      </c>
      <c r="D6" s="59" t="s">
        <v>137</v>
      </c>
      <c r="E6" s="59" t="s">
        <v>138</v>
      </c>
    </row>
    <row r="7" spans="2:5" ht="12.75">
      <c r="B7" s="4" t="s">
        <v>0</v>
      </c>
      <c r="C7" s="22">
        <v>18332.7</v>
      </c>
      <c r="D7" s="22">
        <v>257387.6</v>
      </c>
      <c r="E7" s="22">
        <v>12.4</v>
      </c>
    </row>
    <row r="8" spans="2:5" ht="12.75">
      <c r="B8" s="4" t="s">
        <v>1</v>
      </c>
      <c r="C8" s="22">
        <v>3532.8</v>
      </c>
      <c r="D8" s="22">
        <v>19335.8</v>
      </c>
      <c r="E8" s="22">
        <v>246.8</v>
      </c>
    </row>
    <row r="9" spans="2:5" ht="12.75">
      <c r="B9" s="4" t="s">
        <v>2</v>
      </c>
      <c r="C9" s="22">
        <v>3931.7</v>
      </c>
      <c r="D9" s="22">
        <v>103544.5</v>
      </c>
      <c r="E9" s="22">
        <v>246.8</v>
      </c>
    </row>
    <row r="10" spans="2:5" ht="12.75">
      <c r="B10" s="4" t="s">
        <v>3</v>
      </c>
      <c r="C10" s="22">
        <v>5549.1</v>
      </c>
      <c r="D10" s="22">
        <v>92627.3</v>
      </c>
      <c r="E10" s="22">
        <v>246.8</v>
      </c>
    </row>
    <row r="11" spans="2:5" ht="12.75">
      <c r="B11" s="4" t="s">
        <v>4</v>
      </c>
      <c r="C11" s="22">
        <v>3021.4</v>
      </c>
      <c r="D11" s="22">
        <v>12135.5</v>
      </c>
      <c r="E11" s="22">
        <v>246.8</v>
      </c>
    </row>
    <row r="12" spans="2:5" ht="12.75">
      <c r="B12" s="4" t="s">
        <v>5</v>
      </c>
      <c r="C12" s="22">
        <v>5239.9</v>
      </c>
      <c r="D12" s="22">
        <v>35492</v>
      </c>
      <c r="E12" s="22">
        <v>246.8</v>
      </c>
    </row>
    <row r="13" spans="2:5" ht="12.75">
      <c r="B13" s="4" t="s">
        <v>6</v>
      </c>
      <c r="C13" s="22">
        <v>3188.1</v>
      </c>
      <c r="D13" s="22">
        <v>18824.6</v>
      </c>
      <c r="E13" s="22">
        <v>246.8</v>
      </c>
    </row>
    <row r="14" spans="2:5" ht="12.75">
      <c r="B14" s="4" t="s">
        <v>7</v>
      </c>
      <c r="C14" s="22">
        <v>3584.1</v>
      </c>
      <c r="D14" s="22">
        <v>14808.3</v>
      </c>
      <c r="E14" s="22">
        <v>246.8</v>
      </c>
    </row>
    <row r="15" spans="2:5" ht="12.75">
      <c r="B15" s="4" t="s">
        <v>8</v>
      </c>
      <c r="C15" s="20">
        <v>4069.6</v>
      </c>
      <c r="D15" s="20">
        <v>25933.2</v>
      </c>
      <c r="E15" s="22">
        <v>246.8</v>
      </c>
    </row>
    <row r="16" spans="3:4" ht="12.75">
      <c r="C16" s="21"/>
      <c r="D16" s="21"/>
    </row>
    <row r="17" ht="12.75">
      <c r="B17" s="14"/>
    </row>
    <row r="18" ht="12.75">
      <c r="C18" s="26"/>
    </row>
  </sheetData>
  <sheetProtection/>
  <mergeCells count="2">
    <mergeCell ref="B2:E2"/>
    <mergeCell ref="C4:D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7"/>
  <sheetViews>
    <sheetView zoomScalePageLayoutView="0" workbookViewId="0" topLeftCell="A1">
      <selection activeCell="B2" sqref="B2:F2"/>
    </sheetView>
  </sheetViews>
  <sheetFormatPr defaultColWidth="9.140625" defaultRowHeight="12.75"/>
  <cols>
    <col min="2" max="2" width="20.140625" style="0" bestFit="1" customWidth="1"/>
    <col min="3" max="3" width="20.140625" style="0" customWidth="1"/>
    <col min="4" max="4" width="15.28125" style="0" customWidth="1"/>
    <col min="5" max="6" width="15.8515625" style="0" customWidth="1"/>
  </cols>
  <sheetData>
    <row r="2" spans="2:6" ht="53.25" customHeight="1">
      <c r="B2" s="78" t="s">
        <v>90</v>
      </c>
      <c r="C2" s="79"/>
      <c r="D2" s="79"/>
      <c r="E2" s="79"/>
      <c r="F2" s="79"/>
    </row>
    <row r="3" ht="13.5" thickBot="1"/>
    <row r="4" spans="2:3" ht="13.5" thickBot="1">
      <c r="B4" s="2" t="s">
        <v>9</v>
      </c>
      <c r="C4" s="70" t="s">
        <v>139</v>
      </c>
    </row>
    <row r="6" spans="2:6" ht="75.75" customHeight="1">
      <c r="B6" s="3" t="s">
        <v>10</v>
      </c>
      <c r="C6" s="59" t="s">
        <v>92</v>
      </c>
      <c r="D6" s="59" t="s">
        <v>93</v>
      </c>
      <c r="E6" s="59" t="s">
        <v>94</v>
      </c>
      <c r="F6" s="59" t="s">
        <v>140</v>
      </c>
    </row>
    <row r="7" spans="2:6" ht="12.75">
      <c r="B7" s="4" t="s">
        <v>0</v>
      </c>
      <c r="C7" s="23">
        <v>0</v>
      </c>
      <c r="D7" s="32">
        <v>268319.8</v>
      </c>
      <c r="E7" s="32">
        <v>136690</v>
      </c>
      <c r="F7" s="7">
        <v>0</v>
      </c>
    </row>
    <row r="8" spans="2:6" ht="12.75">
      <c r="B8" s="4" t="s">
        <v>1</v>
      </c>
      <c r="C8" s="23">
        <v>0</v>
      </c>
      <c r="D8" s="7">
        <v>20468.7</v>
      </c>
      <c r="E8" s="7">
        <v>7307.9</v>
      </c>
      <c r="F8" s="7">
        <v>0</v>
      </c>
    </row>
    <row r="9" spans="2:6" ht="12.75">
      <c r="B9" s="4" t="s">
        <v>2</v>
      </c>
      <c r="C9" s="7">
        <v>750</v>
      </c>
      <c r="D9" s="7">
        <v>94997.6</v>
      </c>
      <c r="E9" s="7">
        <v>87362.6</v>
      </c>
      <c r="F9" s="7">
        <v>0</v>
      </c>
    </row>
    <row r="10" spans="2:6" ht="12.75">
      <c r="B10" s="4" t="s">
        <v>3</v>
      </c>
      <c r="C10" s="7">
        <v>432</v>
      </c>
      <c r="D10" s="7">
        <v>91094.8</v>
      </c>
      <c r="E10" s="7">
        <v>63037.7</v>
      </c>
      <c r="F10" s="7">
        <v>0</v>
      </c>
    </row>
    <row r="11" spans="2:6" ht="12.75">
      <c r="B11" s="4" t="s">
        <v>4</v>
      </c>
      <c r="C11" s="7">
        <v>0</v>
      </c>
      <c r="D11" s="7">
        <v>11499.5</v>
      </c>
      <c r="E11" s="7">
        <v>5663.8</v>
      </c>
      <c r="F11" s="7">
        <v>0</v>
      </c>
    </row>
    <row r="12" spans="2:6" ht="12.75">
      <c r="B12" s="4" t="s">
        <v>5</v>
      </c>
      <c r="C12" s="7">
        <v>360</v>
      </c>
      <c r="D12" s="7">
        <v>33878.1</v>
      </c>
      <c r="E12" s="7">
        <v>15513</v>
      </c>
      <c r="F12" s="7">
        <v>0</v>
      </c>
    </row>
    <row r="13" spans="2:6" ht="12.75">
      <c r="B13" s="4" t="s">
        <v>6</v>
      </c>
      <c r="C13" s="7">
        <v>0</v>
      </c>
      <c r="D13" s="7">
        <v>16536.7</v>
      </c>
      <c r="E13" s="7">
        <v>6871.1</v>
      </c>
      <c r="F13" s="7">
        <v>0</v>
      </c>
    </row>
    <row r="14" spans="2:6" ht="12.75">
      <c r="B14" s="4" t="s">
        <v>7</v>
      </c>
      <c r="C14" s="7">
        <v>210</v>
      </c>
      <c r="D14" s="7">
        <v>14173.6</v>
      </c>
      <c r="E14" s="7">
        <v>6049.1</v>
      </c>
      <c r="F14" s="7">
        <v>0</v>
      </c>
    </row>
    <row r="15" spans="2:6" ht="12.75">
      <c r="B15" s="4" t="s">
        <v>8</v>
      </c>
      <c r="C15" s="7">
        <v>0</v>
      </c>
      <c r="D15" s="7">
        <v>19913.2</v>
      </c>
      <c r="E15" s="7">
        <v>9008.7</v>
      </c>
      <c r="F15" s="7">
        <v>0</v>
      </c>
    </row>
    <row r="16" spans="3:6" ht="12.75">
      <c r="C16" s="8"/>
      <c r="D16" s="8"/>
      <c r="E16" s="8"/>
      <c r="F16" s="8"/>
    </row>
    <row r="17" spans="2:3" ht="12.75">
      <c r="B17" s="14"/>
      <c r="C17" s="14"/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6"/>
  <sheetViews>
    <sheetView zoomScalePageLayoutView="0" workbookViewId="0" topLeftCell="A1">
      <selection activeCell="B2" sqref="B2:E2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  <col min="5" max="5" width="34.28125" style="0" customWidth="1"/>
  </cols>
  <sheetData>
    <row r="2" spans="2:5" ht="46.5" customHeight="1">
      <c r="B2" s="78" t="s">
        <v>100</v>
      </c>
      <c r="C2" s="79"/>
      <c r="D2" s="79"/>
      <c r="E2" s="79"/>
    </row>
    <row r="3" ht="13.5" thickBot="1"/>
    <row r="4" spans="2:5" ht="13.5" thickBot="1">
      <c r="B4" s="2" t="s">
        <v>9</v>
      </c>
      <c r="C4" s="80" t="s">
        <v>141</v>
      </c>
      <c r="D4" s="76"/>
      <c r="E4" s="6"/>
    </row>
    <row r="6" spans="2:5" ht="93.75" customHeight="1">
      <c r="B6" s="3" t="s">
        <v>10</v>
      </c>
      <c r="C6" s="59" t="s">
        <v>101</v>
      </c>
      <c r="D6" s="59" t="s">
        <v>102</v>
      </c>
      <c r="E6" s="59" t="s">
        <v>103</v>
      </c>
    </row>
    <row r="7" spans="2:5" ht="12.75">
      <c r="B7" s="4" t="s">
        <v>0</v>
      </c>
      <c r="C7" s="69">
        <v>0</v>
      </c>
      <c r="D7" s="7">
        <v>235132.5</v>
      </c>
      <c r="E7" s="24">
        <v>12.4</v>
      </c>
    </row>
    <row r="8" spans="2:5" ht="12.75">
      <c r="B8" s="4" t="s">
        <v>1</v>
      </c>
      <c r="C8" s="69">
        <v>0</v>
      </c>
      <c r="D8" s="7">
        <v>18529.3</v>
      </c>
      <c r="E8" s="24">
        <v>246.8</v>
      </c>
    </row>
    <row r="9" spans="2:5" ht="12.75">
      <c r="B9" s="4" t="s">
        <v>2</v>
      </c>
      <c r="C9" s="69">
        <v>0.018</v>
      </c>
      <c r="D9" s="7">
        <v>102704.6</v>
      </c>
      <c r="E9" s="24">
        <v>246.8</v>
      </c>
    </row>
    <row r="10" spans="2:5" ht="12.75">
      <c r="B10" s="4" t="s">
        <v>3</v>
      </c>
      <c r="C10" s="69">
        <v>0.432</v>
      </c>
      <c r="D10" s="7">
        <v>88699.1</v>
      </c>
      <c r="E10" s="24">
        <v>246.8</v>
      </c>
    </row>
    <row r="11" spans="2:5" ht="12.75">
      <c r="B11" s="4" t="s">
        <v>4</v>
      </c>
      <c r="C11" s="69">
        <v>0</v>
      </c>
      <c r="D11" s="7">
        <v>11858</v>
      </c>
      <c r="E11" s="24">
        <v>246.8</v>
      </c>
    </row>
    <row r="12" spans="2:5" ht="12.75">
      <c r="B12" s="4" t="s">
        <v>5</v>
      </c>
      <c r="C12" s="69">
        <v>0.36</v>
      </c>
      <c r="D12" s="7">
        <v>33460.9</v>
      </c>
      <c r="E12" s="24">
        <v>246.8</v>
      </c>
    </row>
    <row r="13" spans="2:5" ht="12.75">
      <c r="B13" s="4" t="s">
        <v>6</v>
      </c>
      <c r="C13" s="69">
        <v>0</v>
      </c>
      <c r="D13" s="7">
        <v>17464.6</v>
      </c>
      <c r="E13" s="24">
        <v>246.8</v>
      </c>
    </row>
    <row r="14" spans="2:5" ht="12.75">
      <c r="B14" s="4" t="s">
        <v>7</v>
      </c>
      <c r="C14" s="69">
        <v>0.21</v>
      </c>
      <c r="D14" s="7">
        <v>14012.2</v>
      </c>
      <c r="E14" s="24">
        <v>246.8</v>
      </c>
    </row>
    <row r="15" spans="2:5" ht="12.75">
      <c r="B15" s="4" t="s">
        <v>8</v>
      </c>
      <c r="C15" s="69">
        <v>0</v>
      </c>
      <c r="D15" s="7">
        <v>22228.1</v>
      </c>
      <c r="E15" s="24">
        <v>246.8</v>
      </c>
    </row>
    <row r="16" spans="3:5" ht="12.75">
      <c r="C16" s="21">
        <f>SUM(C7:C15)</f>
        <v>1.02</v>
      </c>
      <c r="D16" s="21">
        <f>SUM(D7:D15)</f>
        <v>544089.3</v>
      </c>
      <c r="E16" s="21"/>
    </row>
  </sheetData>
  <sheetProtection/>
  <mergeCells count="2">
    <mergeCell ref="C4:D4"/>
    <mergeCell ref="B2:E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9"/>
  <sheetViews>
    <sheetView zoomScalePageLayoutView="0" workbookViewId="0" topLeftCell="B1">
      <selection activeCell="G10" sqref="G10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  <col min="5" max="5" width="25.00390625" style="0" customWidth="1"/>
    <col min="6" max="6" width="24.140625" style="0" customWidth="1"/>
    <col min="7" max="7" width="32.57421875" style="0" customWidth="1"/>
  </cols>
  <sheetData>
    <row r="2" spans="2:7" ht="30.75" customHeight="1">
      <c r="B2" s="78" t="s">
        <v>142</v>
      </c>
      <c r="C2" s="79"/>
      <c r="D2" s="79"/>
      <c r="E2" s="79"/>
      <c r="F2" s="79"/>
      <c r="G2" s="79"/>
    </row>
    <row r="3" ht="13.5" thickBot="1"/>
    <row r="4" spans="2:7" ht="13.5" thickBot="1">
      <c r="B4" s="2" t="s">
        <v>9</v>
      </c>
      <c r="C4" s="80" t="s">
        <v>143</v>
      </c>
      <c r="D4" s="76"/>
      <c r="E4" s="6"/>
      <c r="F4" s="6"/>
      <c r="G4" s="6"/>
    </row>
    <row r="6" spans="2:7" ht="113.25" customHeight="1">
      <c r="B6" s="3" t="s">
        <v>10</v>
      </c>
      <c r="C6" s="59" t="s">
        <v>144</v>
      </c>
      <c r="D6" s="59" t="s">
        <v>145</v>
      </c>
      <c r="E6" s="59" t="s">
        <v>146</v>
      </c>
      <c r="F6" s="59" t="s">
        <v>147</v>
      </c>
      <c r="G6" s="59" t="s">
        <v>148</v>
      </c>
    </row>
    <row r="7" spans="2:7" ht="12.75">
      <c r="B7" s="4" t="s">
        <v>0</v>
      </c>
      <c r="C7" s="24">
        <v>0</v>
      </c>
      <c r="D7" s="13">
        <v>17840.9</v>
      </c>
      <c r="E7" s="7">
        <v>6490.6</v>
      </c>
      <c r="F7" s="24">
        <v>113788.9</v>
      </c>
      <c r="G7" s="24">
        <v>30635.3</v>
      </c>
    </row>
    <row r="8" spans="2:7" ht="12.75">
      <c r="B8" s="4" t="s">
        <v>1</v>
      </c>
      <c r="C8" s="24">
        <v>0</v>
      </c>
      <c r="D8" s="13">
        <v>1611.8</v>
      </c>
      <c r="E8" s="7">
        <v>662.5</v>
      </c>
      <c r="F8" s="24">
        <v>11549.1</v>
      </c>
      <c r="G8" s="24">
        <v>1595.7</v>
      </c>
    </row>
    <row r="9" spans="2:7" ht="12.75">
      <c r="B9" s="4" t="s">
        <v>2</v>
      </c>
      <c r="C9" s="24">
        <v>750</v>
      </c>
      <c r="D9" s="13">
        <v>0</v>
      </c>
      <c r="E9" s="7">
        <v>0</v>
      </c>
      <c r="F9" s="24">
        <v>7680.5</v>
      </c>
      <c r="G9" s="24">
        <v>3868.6</v>
      </c>
    </row>
    <row r="10" spans="2:7" ht="12.75">
      <c r="B10" s="4" t="s">
        <v>3</v>
      </c>
      <c r="C10" s="24">
        <v>0</v>
      </c>
      <c r="D10" s="13">
        <v>0</v>
      </c>
      <c r="E10" s="7">
        <v>0</v>
      </c>
      <c r="F10" s="24">
        <v>30552.3</v>
      </c>
      <c r="G10" s="24">
        <v>2365.9</v>
      </c>
    </row>
    <row r="11" spans="2:7" ht="12.75">
      <c r="B11" s="4" t="s">
        <v>4</v>
      </c>
      <c r="C11" s="24">
        <v>0</v>
      </c>
      <c r="D11" s="13">
        <v>186.9</v>
      </c>
      <c r="E11" s="7">
        <v>0</v>
      </c>
      <c r="F11" s="24">
        <v>5648.8</v>
      </c>
      <c r="G11" s="24">
        <v>2627.3</v>
      </c>
    </row>
    <row r="12" spans="2:7" ht="12.75">
      <c r="B12" s="4" t="s">
        <v>5</v>
      </c>
      <c r="C12" s="24">
        <v>0</v>
      </c>
      <c r="D12" s="13">
        <v>0</v>
      </c>
      <c r="E12" s="7">
        <v>1376</v>
      </c>
      <c r="F12" s="24">
        <v>19121.8</v>
      </c>
      <c r="G12" s="24">
        <v>6147.8</v>
      </c>
    </row>
    <row r="13" spans="2:7" ht="12.75">
      <c r="B13" s="4" t="s">
        <v>6</v>
      </c>
      <c r="C13" s="24">
        <v>0</v>
      </c>
      <c r="D13" s="13">
        <v>0</v>
      </c>
      <c r="E13" s="7">
        <v>0</v>
      </c>
      <c r="F13" s="24">
        <v>9892.9</v>
      </c>
      <c r="G13" s="24">
        <v>1020.6</v>
      </c>
    </row>
    <row r="14" spans="2:7" ht="12.75">
      <c r="B14" s="4" t="s">
        <v>7</v>
      </c>
      <c r="C14" s="24">
        <v>0</v>
      </c>
      <c r="D14" s="13">
        <v>204.3</v>
      </c>
      <c r="E14" s="7">
        <v>0</v>
      </c>
      <c r="F14" s="24">
        <v>7920.2</v>
      </c>
      <c r="G14" s="24">
        <v>2874</v>
      </c>
    </row>
    <row r="15" spans="2:7" ht="12.75">
      <c r="B15" s="4" t="s">
        <v>8</v>
      </c>
      <c r="C15" s="24">
        <v>0</v>
      </c>
      <c r="D15" s="13">
        <v>0</v>
      </c>
      <c r="E15" s="7">
        <v>0</v>
      </c>
      <c r="F15" s="24">
        <v>10994.2</v>
      </c>
      <c r="G15" s="24">
        <v>4383.9</v>
      </c>
    </row>
    <row r="16" spans="3:7" ht="12.75">
      <c r="C16" s="42"/>
      <c r="D16" s="18"/>
      <c r="E16" s="48"/>
      <c r="F16" s="48"/>
      <c r="G16" s="75"/>
    </row>
    <row r="17" spans="3:7" ht="12.75">
      <c r="C17" s="14"/>
      <c r="E17" s="14"/>
      <c r="F17" s="14"/>
      <c r="G17" s="14"/>
    </row>
    <row r="19" ht="12.75">
      <c r="B19" s="14"/>
    </row>
  </sheetData>
  <sheetProtection/>
  <mergeCells count="2">
    <mergeCell ref="C4:D4"/>
    <mergeCell ref="B2:G2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7"/>
  <sheetViews>
    <sheetView zoomScalePageLayoutView="0" workbookViewId="0" topLeftCell="A1">
      <selection activeCell="B2" sqref="B2:C2"/>
    </sheetView>
  </sheetViews>
  <sheetFormatPr defaultColWidth="9.140625" defaultRowHeight="12.75"/>
  <cols>
    <col min="2" max="2" width="20.140625" style="0" bestFit="1" customWidth="1"/>
    <col min="3" max="3" width="45.7109375" style="0" customWidth="1"/>
  </cols>
  <sheetData>
    <row r="2" spans="2:3" ht="30.75" customHeight="1">
      <c r="B2" s="78" t="s">
        <v>149</v>
      </c>
      <c r="C2" s="79"/>
    </row>
    <row r="3" ht="13.5" thickBot="1"/>
    <row r="4" spans="2:3" ht="13.5" thickBot="1">
      <c r="B4" s="2" t="s">
        <v>9</v>
      </c>
      <c r="C4" s="65" t="s">
        <v>150</v>
      </c>
    </row>
    <row r="6" spans="2:3" ht="203.25" customHeight="1">
      <c r="B6" s="3" t="s">
        <v>10</v>
      </c>
      <c r="C6" s="59" t="s">
        <v>151</v>
      </c>
    </row>
    <row r="7" spans="2:3" ht="12.75">
      <c r="B7" s="4" t="s">
        <v>0</v>
      </c>
      <c r="C7" s="9">
        <v>0</v>
      </c>
    </row>
    <row r="8" spans="2:3" ht="12.75">
      <c r="B8" s="4" t="s">
        <v>1</v>
      </c>
      <c r="C8" s="9">
        <v>0</v>
      </c>
    </row>
    <row r="9" spans="2:3" ht="12.75">
      <c r="B9" s="4" t="s">
        <v>2</v>
      </c>
      <c r="C9" s="9">
        <v>0</v>
      </c>
    </row>
    <row r="10" spans="2:3" ht="12.75">
      <c r="B10" s="4" t="s">
        <v>3</v>
      </c>
      <c r="C10" s="9">
        <v>0</v>
      </c>
    </row>
    <row r="11" spans="2:3" ht="12.75">
      <c r="B11" s="4" t="s">
        <v>4</v>
      </c>
      <c r="C11" s="9">
        <v>0</v>
      </c>
    </row>
    <row r="12" spans="2:3" ht="12.75">
      <c r="B12" s="4" t="s">
        <v>5</v>
      </c>
      <c r="C12" s="9">
        <v>0</v>
      </c>
    </row>
    <row r="13" spans="2:3" ht="12.75">
      <c r="B13" s="4" t="s">
        <v>6</v>
      </c>
      <c r="C13" s="9">
        <v>0</v>
      </c>
    </row>
    <row r="14" spans="2:3" ht="12.75">
      <c r="B14" s="4" t="s">
        <v>7</v>
      </c>
      <c r="C14" s="9">
        <v>0</v>
      </c>
    </row>
    <row r="15" spans="2:3" ht="12.75">
      <c r="B15" s="4" t="s">
        <v>8</v>
      </c>
      <c r="C15" s="9">
        <v>0</v>
      </c>
    </row>
    <row r="16" ht="12.75">
      <c r="C16" s="74"/>
    </row>
    <row r="17" ht="12.75">
      <c r="B17" s="14"/>
    </row>
  </sheetData>
  <sheetProtection/>
  <mergeCells count="1">
    <mergeCell ref="B2:C2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7"/>
  <sheetViews>
    <sheetView zoomScalePageLayoutView="0" workbookViewId="0" topLeftCell="A1">
      <selection activeCell="B2" sqref="B2:F2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18.421875" style="0" customWidth="1"/>
    <col min="5" max="6" width="15.57421875" style="0" customWidth="1"/>
  </cols>
  <sheetData>
    <row r="2" spans="2:6" ht="46.5" customHeight="1">
      <c r="B2" s="78" t="s">
        <v>90</v>
      </c>
      <c r="C2" s="79"/>
      <c r="D2" s="79"/>
      <c r="E2" s="79"/>
      <c r="F2" s="79"/>
    </row>
    <row r="3" ht="13.5" thickBot="1"/>
    <row r="4" spans="2:6" ht="13.5" thickBot="1">
      <c r="B4" s="2" t="s">
        <v>9</v>
      </c>
      <c r="C4" s="80" t="s">
        <v>91</v>
      </c>
      <c r="D4" s="76"/>
      <c r="E4" s="77"/>
      <c r="F4" s="6"/>
    </row>
    <row r="6" spans="2:6" ht="75.75" customHeight="1">
      <c r="B6" s="3" t="s">
        <v>10</v>
      </c>
      <c r="C6" s="59" t="s">
        <v>92</v>
      </c>
      <c r="D6" s="59" t="s">
        <v>93</v>
      </c>
      <c r="E6" s="59" t="s">
        <v>94</v>
      </c>
      <c r="F6" s="59" t="s">
        <v>95</v>
      </c>
    </row>
    <row r="7" spans="2:6" ht="12.75">
      <c r="B7" s="4" t="s">
        <v>0</v>
      </c>
      <c r="C7" s="47">
        <v>0</v>
      </c>
      <c r="D7" s="32">
        <v>268319.8</v>
      </c>
      <c r="E7" s="32">
        <v>136690</v>
      </c>
      <c r="F7" s="32">
        <v>0</v>
      </c>
    </row>
    <row r="8" spans="2:6" ht="12.75">
      <c r="B8" s="4" t="s">
        <v>1</v>
      </c>
      <c r="C8" s="47">
        <v>0</v>
      </c>
      <c r="D8" s="7">
        <v>20468.7</v>
      </c>
      <c r="E8" s="7">
        <v>7307.9</v>
      </c>
      <c r="F8" s="7">
        <v>0</v>
      </c>
    </row>
    <row r="9" spans="2:6" ht="12.75">
      <c r="B9" s="4" t="s">
        <v>2</v>
      </c>
      <c r="C9" s="20">
        <v>750</v>
      </c>
      <c r="D9" s="7">
        <v>94997.6</v>
      </c>
      <c r="E9" s="7">
        <v>87362.6</v>
      </c>
      <c r="F9" s="7">
        <v>0</v>
      </c>
    </row>
    <row r="10" spans="2:6" ht="12.75">
      <c r="B10" s="4" t="s">
        <v>3</v>
      </c>
      <c r="C10" s="20">
        <v>432</v>
      </c>
      <c r="D10" s="7">
        <v>91094.8</v>
      </c>
      <c r="E10" s="7">
        <v>63037.7</v>
      </c>
      <c r="F10" s="7">
        <v>0</v>
      </c>
    </row>
    <row r="11" spans="2:6" ht="12.75">
      <c r="B11" s="4" t="s">
        <v>4</v>
      </c>
      <c r="C11" s="20">
        <v>0</v>
      </c>
      <c r="D11" s="7">
        <v>11499.5</v>
      </c>
      <c r="E11" s="7">
        <v>5663.8</v>
      </c>
      <c r="F11" s="7">
        <v>0</v>
      </c>
    </row>
    <row r="12" spans="2:6" ht="12.75">
      <c r="B12" s="4" t="s">
        <v>5</v>
      </c>
      <c r="C12" s="20">
        <v>360</v>
      </c>
      <c r="D12" s="7">
        <v>33878.1</v>
      </c>
      <c r="E12" s="7">
        <v>15513</v>
      </c>
      <c r="F12" s="7">
        <v>0</v>
      </c>
    </row>
    <row r="13" spans="2:6" ht="12.75">
      <c r="B13" s="4" t="s">
        <v>6</v>
      </c>
      <c r="C13" s="20">
        <v>0</v>
      </c>
      <c r="D13" s="7">
        <v>16536.7</v>
      </c>
      <c r="E13" s="7">
        <v>6871.1</v>
      </c>
      <c r="F13" s="7">
        <v>0</v>
      </c>
    </row>
    <row r="14" spans="2:6" ht="12.75">
      <c r="B14" s="4" t="s">
        <v>7</v>
      </c>
      <c r="C14" s="20">
        <v>210</v>
      </c>
      <c r="D14" s="7">
        <v>14173.6</v>
      </c>
      <c r="E14" s="7">
        <v>6049.1</v>
      </c>
      <c r="F14" s="7">
        <v>0</v>
      </c>
    </row>
    <row r="15" spans="2:6" ht="12.75">
      <c r="B15" s="4" t="s">
        <v>8</v>
      </c>
      <c r="C15" s="20">
        <v>0</v>
      </c>
      <c r="D15" s="7">
        <v>19913.2</v>
      </c>
      <c r="E15" s="7">
        <v>9008.7</v>
      </c>
      <c r="F15" s="7">
        <v>0</v>
      </c>
    </row>
    <row r="16" spans="3:6" ht="12.75">
      <c r="C16" s="21"/>
      <c r="D16" s="21"/>
      <c r="E16" s="21"/>
      <c r="F16" s="21"/>
    </row>
    <row r="17" ht="12.75">
      <c r="B17" s="14"/>
    </row>
  </sheetData>
  <sheetProtection/>
  <mergeCells count="2">
    <mergeCell ref="C4:E4"/>
    <mergeCell ref="B2:F2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5"/>
  <sheetViews>
    <sheetView zoomScalePageLayoutView="0" workbookViewId="0" topLeftCell="C1">
      <selection activeCell="F14" sqref="F14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6.8515625" style="0" customWidth="1"/>
    <col min="5" max="5" width="25.57421875" style="0" customWidth="1"/>
    <col min="6" max="6" width="15.421875" style="0" customWidth="1"/>
  </cols>
  <sheetData>
    <row r="2" spans="2:6" ht="27.75" customHeight="1">
      <c r="B2" s="78" t="s">
        <v>22</v>
      </c>
      <c r="C2" s="79"/>
      <c r="D2" s="79"/>
      <c r="E2" s="79"/>
      <c r="F2" s="79"/>
    </row>
    <row r="3" ht="13.5" thickBot="1"/>
    <row r="4" spans="2:5" ht="13.5" thickBot="1">
      <c r="B4" s="2" t="s">
        <v>9</v>
      </c>
      <c r="C4" s="5" t="s">
        <v>23</v>
      </c>
      <c r="D4" s="6"/>
      <c r="E4" s="6"/>
    </row>
    <row r="6" spans="2:6" ht="87" customHeight="1">
      <c r="B6" s="3" t="s">
        <v>10</v>
      </c>
      <c r="C6" s="59" t="s">
        <v>57</v>
      </c>
      <c r="D6" s="59" t="s">
        <v>58</v>
      </c>
      <c r="E6" s="3" t="s">
        <v>24</v>
      </c>
      <c r="F6" s="3" t="s">
        <v>25</v>
      </c>
    </row>
    <row r="7" spans="2:6" ht="12.75">
      <c r="B7" s="4" t="s">
        <v>0</v>
      </c>
      <c r="C7" s="28">
        <v>44158</v>
      </c>
      <c r="D7" s="28">
        <v>43936</v>
      </c>
      <c r="E7" s="25" t="s">
        <v>34</v>
      </c>
      <c r="F7" s="1" t="s">
        <v>37</v>
      </c>
    </row>
    <row r="8" spans="2:6" ht="12.75">
      <c r="B8" s="4" t="s">
        <v>1</v>
      </c>
      <c r="C8" s="28">
        <v>44169</v>
      </c>
      <c r="D8" s="28">
        <v>43964</v>
      </c>
      <c r="E8" s="25" t="s">
        <v>41</v>
      </c>
      <c r="F8" s="1" t="s">
        <v>37</v>
      </c>
    </row>
    <row r="9" spans="2:6" ht="12.75">
      <c r="B9" s="4" t="s">
        <v>2</v>
      </c>
      <c r="C9" s="28">
        <v>44173</v>
      </c>
      <c r="D9" s="28">
        <v>43963</v>
      </c>
      <c r="E9" s="25" t="s">
        <v>40</v>
      </c>
      <c r="F9" s="1" t="s">
        <v>37</v>
      </c>
    </row>
    <row r="10" spans="2:6" ht="12.75">
      <c r="B10" s="29" t="s">
        <v>3</v>
      </c>
      <c r="C10" s="28">
        <v>44181</v>
      </c>
      <c r="D10" s="30">
        <v>43965</v>
      </c>
      <c r="E10" s="52" t="s">
        <v>56</v>
      </c>
      <c r="F10" s="1" t="s">
        <v>37</v>
      </c>
    </row>
    <row r="11" spans="2:6" ht="12.75">
      <c r="B11" s="29" t="s">
        <v>4</v>
      </c>
      <c r="C11" s="30">
        <v>44176</v>
      </c>
      <c r="D11" s="31">
        <v>43963</v>
      </c>
      <c r="E11" s="15" t="s">
        <v>35</v>
      </c>
      <c r="F11" s="1" t="s">
        <v>37</v>
      </c>
    </row>
    <row r="12" spans="2:6" ht="12.75">
      <c r="B12" s="29" t="s">
        <v>5</v>
      </c>
      <c r="C12" s="43">
        <v>44169</v>
      </c>
      <c r="D12" s="43">
        <v>43964</v>
      </c>
      <c r="E12" s="25" t="s">
        <v>42</v>
      </c>
      <c r="F12" s="1" t="s">
        <v>37</v>
      </c>
    </row>
    <row r="13" spans="2:6" ht="12.75">
      <c r="B13" s="29" t="s">
        <v>6</v>
      </c>
      <c r="C13" s="28">
        <v>44169</v>
      </c>
      <c r="D13" s="28">
        <v>43964</v>
      </c>
      <c r="E13" s="25" t="s">
        <v>39</v>
      </c>
      <c r="F13" s="1" t="s">
        <v>37</v>
      </c>
    </row>
    <row r="14" spans="2:6" ht="12.75">
      <c r="B14" s="4" t="s">
        <v>7</v>
      </c>
      <c r="C14" s="28">
        <v>44169</v>
      </c>
      <c r="D14" s="43">
        <v>43965</v>
      </c>
      <c r="E14" s="25" t="s">
        <v>43</v>
      </c>
      <c r="F14" s="1" t="s">
        <v>37</v>
      </c>
    </row>
    <row r="15" spans="2:6" ht="12.75">
      <c r="B15" s="4" t="s">
        <v>8</v>
      </c>
      <c r="C15" s="28">
        <v>44169</v>
      </c>
      <c r="D15" s="28">
        <v>43964</v>
      </c>
      <c r="E15" s="25" t="s">
        <v>36</v>
      </c>
      <c r="F15" s="1" t="s">
        <v>37</v>
      </c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5"/>
  <sheetViews>
    <sheetView zoomScalePageLayoutView="0" workbookViewId="0" topLeftCell="A1">
      <selection activeCell="B2" sqref="B2:E2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5.57421875" style="0" customWidth="1"/>
    <col min="5" max="5" width="15.421875" style="0" customWidth="1"/>
  </cols>
  <sheetData>
    <row r="2" spans="2:5" ht="47.25" customHeight="1">
      <c r="B2" s="78" t="s">
        <v>59</v>
      </c>
      <c r="C2" s="79"/>
      <c r="D2" s="79"/>
      <c r="E2" s="79"/>
    </row>
    <row r="3" ht="13.5" thickBot="1"/>
    <row r="4" spans="2:4" ht="13.5" thickBot="1">
      <c r="B4" s="2" t="s">
        <v>9</v>
      </c>
      <c r="C4" s="5" t="s">
        <v>23</v>
      </c>
      <c r="D4" s="6"/>
    </row>
    <row r="6" spans="2:5" ht="87" customHeight="1">
      <c r="B6" s="3" t="s">
        <v>10</v>
      </c>
      <c r="C6" s="59" t="s">
        <v>61</v>
      </c>
      <c r="D6" s="59" t="s">
        <v>60</v>
      </c>
      <c r="E6" s="3" t="s">
        <v>25</v>
      </c>
    </row>
    <row r="7" spans="2:5" ht="12.75">
      <c r="B7" s="4" t="s">
        <v>0</v>
      </c>
      <c r="C7" s="60" t="s">
        <v>63</v>
      </c>
      <c r="D7" s="52" t="s">
        <v>62</v>
      </c>
      <c r="E7" s="1" t="s">
        <v>37</v>
      </c>
    </row>
    <row r="8" spans="2:5" ht="12.75">
      <c r="B8" s="4" t="s">
        <v>1</v>
      </c>
      <c r="C8" s="60" t="s">
        <v>64</v>
      </c>
      <c r="D8" s="52" t="s">
        <v>52</v>
      </c>
      <c r="E8" s="52" t="s">
        <v>38</v>
      </c>
    </row>
    <row r="9" spans="2:5" ht="12.75">
      <c r="B9" s="4" t="s">
        <v>2</v>
      </c>
      <c r="C9" s="60" t="s">
        <v>64</v>
      </c>
      <c r="D9" s="52" t="s">
        <v>52</v>
      </c>
      <c r="E9" s="52" t="s">
        <v>38</v>
      </c>
    </row>
    <row r="10" spans="2:5" ht="12.75">
      <c r="B10" s="29" t="s">
        <v>3</v>
      </c>
      <c r="C10" s="60" t="s">
        <v>64</v>
      </c>
      <c r="D10" s="52" t="s">
        <v>52</v>
      </c>
      <c r="E10" s="52" t="s">
        <v>38</v>
      </c>
    </row>
    <row r="11" spans="2:5" ht="12.75">
      <c r="B11" s="29" t="s">
        <v>4</v>
      </c>
      <c r="C11" s="62" t="s">
        <v>64</v>
      </c>
      <c r="D11" s="61" t="s">
        <v>52</v>
      </c>
      <c r="E11" s="52" t="s">
        <v>38</v>
      </c>
    </row>
    <row r="12" spans="2:5" ht="12.75">
      <c r="B12" s="29" t="s">
        <v>5</v>
      </c>
      <c r="C12" s="63" t="s">
        <v>63</v>
      </c>
      <c r="D12" s="52" t="s">
        <v>65</v>
      </c>
      <c r="E12" s="1" t="s">
        <v>37</v>
      </c>
    </row>
    <row r="13" spans="2:5" ht="12.75">
      <c r="B13" s="29" t="s">
        <v>6</v>
      </c>
      <c r="C13" s="60" t="s">
        <v>63</v>
      </c>
      <c r="D13" s="52" t="s">
        <v>66</v>
      </c>
      <c r="E13" s="1" t="s">
        <v>37</v>
      </c>
    </row>
    <row r="14" spans="2:5" ht="12.75">
      <c r="B14" s="4" t="s">
        <v>7</v>
      </c>
      <c r="C14" s="60" t="s">
        <v>64</v>
      </c>
      <c r="D14" s="52" t="s">
        <v>52</v>
      </c>
      <c r="E14" s="52" t="s">
        <v>38</v>
      </c>
    </row>
    <row r="15" spans="2:5" ht="12.75">
      <c r="B15" s="4" t="s">
        <v>8</v>
      </c>
      <c r="C15" s="60" t="s">
        <v>63</v>
      </c>
      <c r="D15" s="52" t="s">
        <v>67</v>
      </c>
      <c r="E15" s="1" t="s">
        <v>37</v>
      </c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8"/>
  <sheetViews>
    <sheetView zoomScalePageLayoutView="0" workbookViewId="0" topLeftCell="A1">
      <selection activeCell="B2" sqref="B2:D2"/>
    </sheetView>
  </sheetViews>
  <sheetFormatPr defaultColWidth="9.140625" defaultRowHeight="12.75"/>
  <cols>
    <col min="2" max="2" width="20.140625" style="0" bestFit="1" customWidth="1"/>
    <col min="3" max="3" width="43.7109375" style="0" customWidth="1"/>
    <col min="4" max="4" width="15.140625" style="0" customWidth="1"/>
    <col min="5" max="5" width="21.28125" style="0" customWidth="1"/>
  </cols>
  <sheetData>
    <row r="2" spans="2:4" ht="57.75" customHeight="1">
      <c r="B2" s="78" t="s">
        <v>157</v>
      </c>
      <c r="C2" s="79"/>
      <c r="D2" s="79"/>
    </row>
    <row r="3" ht="13.5" thickBot="1"/>
    <row r="4" spans="2:3" ht="13.5" thickBot="1">
      <c r="B4" s="2" t="s">
        <v>9</v>
      </c>
      <c r="C4" s="5" t="s">
        <v>23</v>
      </c>
    </row>
    <row r="6" spans="2:4" ht="56.25" customHeight="1">
      <c r="B6" s="3" t="s">
        <v>10</v>
      </c>
      <c r="C6" s="3" t="s">
        <v>30</v>
      </c>
      <c r="D6" s="3" t="s">
        <v>25</v>
      </c>
    </row>
    <row r="7" spans="2:4" ht="25.5">
      <c r="B7" s="4" t="s">
        <v>0</v>
      </c>
      <c r="C7" s="54" t="s">
        <v>68</v>
      </c>
      <c r="D7" s="55" t="s">
        <v>37</v>
      </c>
    </row>
    <row r="8" spans="2:4" ht="115.5" customHeight="1">
      <c r="B8" s="4" t="s">
        <v>1</v>
      </c>
      <c r="C8" s="56" t="s">
        <v>49</v>
      </c>
      <c r="D8" s="57" t="s">
        <v>37</v>
      </c>
    </row>
    <row r="9" spans="2:4" ht="52.5" customHeight="1">
      <c r="B9" s="4" t="s">
        <v>2</v>
      </c>
      <c r="C9" s="54" t="s">
        <v>72</v>
      </c>
      <c r="D9" s="57" t="s">
        <v>37</v>
      </c>
    </row>
    <row r="10" spans="2:4" ht="12.75">
      <c r="B10" s="4" t="s">
        <v>3</v>
      </c>
      <c r="C10" s="34" t="s">
        <v>55</v>
      </c>
      <c r="D10" s="57" t="s">
        <v>37</v>
      </c>
    </row>
    <row r="11" spans="2:4" ht="38.25">
      <c r="B11" s="4" t="s">
        <v>4</v>
      </c>
      <c r="C11" s="44" t="s">
        <v>80</v>
      </c>
      <c r="D11" s="55" t="s">
        <v>37</v>
      </c>
    </row>
    <row r="12" spans="2:4" ht="12.75">
      <c r="B12" s="4" t="s">
        <v>5</v>
      </c>
      <c r="C12" s="34" t="s">
        <v>46</v>
      </c>
      <c r="D12" s="55" t="s">
        <v>38</v>
      </c>
    </row>
    <row r="13" spans="2:4" ht="38.25">
      <c r="B13" s="4" t="s">
        <v>6</v>
      </c>
      <c r="C13" s="44" t="s">
        <v>73</v>
      </c>
      <c r="D13" s="55" t="s">
        <v>37</v>
      </c>
    </row>
    <row r="14" spans="2:5" ht="25.5">
      <c r="B14" s="4" t="s">
        <v>7</v>
      </c>
      <c r="C14" s="54" t="s">
        <v>48</v>
      </c>
      <c r="D14" s="55" t="s">
        <v>38</v>
      </c>
      <c r="E14" s="46"/>
    </row>
    <row r="15" spans="2:4" ht="39" customHeight="1">
      <c r="B15" s="4" t="s">
        <v>8</v>
      </c>
      <c r="C15" s="54" t="s">
        <v>78</v>
      </c>
      <c r="D15" s="57" t="s">
        <v>37</v>
      </c>
    </row>
    <row r="18" ht="12.75">
      <c r="B18" s="12"/>
    </row>
  </sheetData>
  <sheetProtection/>
  <mergeCells count="1">
    <mergeCell ref="B2:D2"/>
  </mergeCells>
  <hyperlinks>
    <hyperlink ref="C10" r:id="rId1" display="http://brinksp.ru/administratsiya/byudzhet-/"/>
    <hyperlink ref="C13" r:id="rId2" display="http://priazovskoe.ru/economy/budget/#mo-element-region-svedeniya-o-hode-ispolneniya;http://priazovskoe.ru/economy/budget/"/>
    <hyperlink ref="C7" r:id="rId3" display="http://prim-ahtarsk.ru/economy72031.html;http://prim-ahtarsk.ru/cityadmin9897943.html"/>
    <hyperlink ref="C9" r:id="rId4" display="http://borodinskoe-sp.ru/economy/budget/#mo-element-region-svedeniya-o-hode-ispolneniya; "/>
    <hyperlink ref="C11" r:id="rId5" display="http://adm-novopokrov.ru/администрация/экономика-и-финансы/отчеты.html"/>
  </hyperlinks>
  <printOptions/>
  <pageMargins left="0.75" right="0.75" top="1" bottom="1" header="0.5" footer="0.5"/>
  <pageSetup fitToHeight="1" fitToWidth="1" horizontalDpi="600" verticalDpi="600" orientation="landscape" paperSize="9" scale="53" r:id="rId6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5"/>
  <sheetViews>
    <sheetView zoomScalePageLayoutView="0" workbookViewId="0" topLeftCell="B1">
      <selection activeCell="B2" sqref="B2:D2"/>
    </sheetView>
  </sheetViews>
  <sheetFormatPr defaultColWidth="9.140625" defaultRowHeight="12.75"/>
  <cols>
    <col min="2" max="2" width="20.140625" style="0" bestFit="1" customWidth="1"/>
    <col min="3" max="3" width="50.8515625" style="0" customWidth="1"/>
    <col min="4" max="4" width="15.140625" style="0" customWidth="1"/>
    <col min="5" max="5" width="18.7109375" style="0" customWidth="1"/>
  </cols>
  <sheetData>
    <row r="2" spans="2:4" ht="38.25" customHeight="1">
      <c r="B2" s="78" t="s">
        <v>27</v>
      </c>
      <c r="C2" s="79"/>
      <c r="D2" s="79"/>
    </row>
    <row r="3" ht="13.5" thickBot="1"/>
    <row r="4" spans="2:3" ht="13.5" thickBot="1">
      <c r="B4" s="2" t="s">
        <v>9</v>
      </c>
      <c r="C4" s="5" t="s">
        <v>23</v>
      </c>
    </row>
    <row r="6" spans="2:4" ht="87" customHeight="1">
      <c r="B6" s="3" t="s">
        <v>10</v>
      </c>
      <c r="C6" s="3" t="s">
        <v>26</v>
      </c>
      <c r="D6" s="3" t="s">
        <v>25</v>
      </c>
    </row>
    <row r="7" spans="2:4" ht="12.75">
      <c r="B7" s="4" t="s">
        <v>0</v>
      </c>
      <c r="C7" s="44" t="s">
        <v>44</v>
      </c>
      <c r="D7" s="52" t="s">
        <v>37</v>
      </c>
    </row>
    <row r="8" spans="2:5" s="36" customFormat="1" ht="102">
      <c r="B8" s="29" t="s">
        <v>1</v>
      </c>
      <c r="C8" s="51" t="s">
        <v>45</v>
      </c>
      <c r="D8" s="52" t="s">
        <v>37</v>
      </c>
      <c r="E8"/>
    </row>
    <row r="9" spans="2:4" ht="25.5">
      <c r="B9" s="4" t="s">
        <v>2</v>
      </c>
      <c r="C9" s="44" t="s">
        <v>71</v>
      </c>
      <c r="D9" s="52" t="s">
        <v>37</v>
      </c>
    </row>
    <row r="10" spans="2:4" ht="18.75" customHeight="1">
      <c r="B10" s="4" t="s">
        <v>3</v>
      </c>
      <c r="C10" s="44" t="s">
        <v>55</v>
      </c>
      <c r="D10" s="52" t="s">
        <v>37</v>
      </c>
    </row>
    <row r="11" spans="2:4" ht="25.5">
      <c r="B11" s="4" t="s">
        <v>4</v>
      </c>
      <c r="C11" s="44" t="s">
        <v>81</v>
      </c>
      <c r="D11" s="52" t="s">
        <v>37</v>
      </c>
    </row>
    <row r="12" spans="2:4" ht="12.75">
      <c r="B12" s="4" t="s">
        <v>5</v>
      </c>
      <c r="C12" s="53" t="s">
        <v>46</v>
      </c>
      <c r="D12" s="52" t="s">
        <v>38</v>
      </c>
    </row>
    <row r="13" spans="2:4" ht="25.5">
      <c r="B13" s="4" t="s">
        <v>6</v>
      </c>
      <c r="C13" s="44" t="s">
        <v>74</v>
      </c>
      <c r="D13" s="52" t="s">
        <v>37</v>
      </c>
    </row>
    <row r="14" spans="2:5" ht="51">
      <c r="B14" s="4" t="s">
        <v>7</v>
      </c>
      <c r="C14" s="44" t="s">
        <v>76</v>
      </c>
      <c r="D14" s="52" t="s">
        <v>38</v>
      </c>
      <c r="E14" s="35"/>
    </row>
    <row r="15" spans="2:4" ht="76.5">
      <c r="B15" s="4" t="s">
        <v>8</v>
      </c>
      <c r="C15" s="44" t="s">
        <v>47</v>
      </c>
      <c r="D15" s="52" t="s">
        <v>37</v>
      </c>
    </row>
  </sheetData>
  <sheetProtection/>
  <mergeCells count="1">
    <mergeCell ref="B2:D2"/>
  </mergeCells>
  <hyperlinks>
    <hyperlink ref="C7" r:id="rId1" display="http://prim-ahtarsk.ru/economy7203636"/>
    <hyperlink ref="C9" r:id="rId2" display="http://borodinskoe-sp.ru/inova_block_documentset/document/346042/"/>
    <hyperlink ref="C15" r:id="rId3" display="http://stepnogo-sp.ru/%D0%B0%D0%B4%D0%BC%D0%B8%D0%BD%D0%B8%D1%81%D1%82%D1%80%D0%B0%D1%86%D0%B8%D1%8F/%D1%8D%D0%BA%D0%BE%D0%BD%D0%BE%D0%BC%D0%B8%D0%BA%D0%B0/%D0%B1%D1%8E%D0%B4%D0%B6%D0%B5%D1%82.html"/>
    <hyperlink ref="C10" r:id="rId4" display="http://brinksp.ru/administratsiya/byudzhet-/"/>
    <hyperlink ref="C11" r:id="rId5" display="http://adm-novopokrov.ru/администрация/экономика-и-финансы/бюджет.html"/>
    <hyperlink ref="C13" r:id="rId6" display="http://priazovskoe.ru/inova_block_documentset/652/card/?calendar_mode=created&amp;created=31.12.2020"/>
    <hyperlink ref="C14" r:id="rId7" display="http://svobodnoe-sp.ru/inova_block_documentset/2992/card/?q=%D0%B1%D1%8E%D0%B4%D0%B6%D0%B5%D1%82+%D0%9C%D0%BE+2020&amp;number="/>
  </hyperlinks>
  <printOptions/>
  <pageMargins left="0.75" right="0.75" top="1" bottom="1" header="0.5" footer="0.5"/>
  <pageSetup fitToHeight="1" fitToWidth="1" horizontalDpi="600" verticalDpi="600" orientation="landscape" paperSize="9" scale="85" r:id="rId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8"/>
  <sheetViews>
    <sheetView zoomScalePageLayoutView="0" workbookViewId="0" topLeftCell="A1">
      <selection activeCell="B2" sqref="B2:F2"/>
    </sheetView>
  </sheetViews>
  <sheetFormatPr defaultColWidth="9.140625" defaultRowHeight="12.75"/>
  <cols>
    <col min="2" max="2" width="20.140625" style="0" bestFit="1" customWidth="1"/>
    <col min="3" max="3" width="33.28125" style="0" bestFit="1" customWidth="1"/>
    <col min="4" max="4" width="26.00390625" style="0" customWidth="1"/>
    <col min="5" max="5" width="10.57421875" style="0" customWidth="1"/>
    <col min="6" max="6" width="10.28125" style="0" customWidth="1"/>
  </cols>
  <sheetData>
    <row r="2" spans="2:6" ht="60" customHeight="1">
      <c r="B2" s="78" t="s">
        <v>29</v>
      </c>
      <c r="C2" s="79"/>
      <c r="D2" s="79"/>
      <c r="E2" s="79"/>
      <c r="F2" s="81"/>
    </row>
    <row r="3" ht="13.5" thickBot="1"/>
    <row r="4" spans="2:4" ht="13.5" thickBot="1">
      <c r="B4" s="2" t="s">
        <v>9</v>
      </c>
      <c r="C4" s="76" t="s">
        <v>23</v>
      </c>
      <c r="D4" s="76"/>
    </row>
    <row r="5" spans="5:6" ht="12.75">
      <c r="E5" s="16"/>
      <c r="F5" s="16"/>
    </row>
    <row r="6" spans="2:6" ht="116.25" customHeight="1">
      <c r="B6" s="3" t="s">
        <v>10</v>
      </c>
      <c r="C6" s="3" t="s">
        <v>31</v>
      </c>
      <c r="D6" s="3" t="s">
        <v>25</v>
      </c>
      <c r="E6" s="39"/>
      <c r="F6" s="40"/>
    </row>
    <row r="7" spans="2:6" ht="12.75">
      <c r="B7" s="4" t="s">
        <v>0</v>
      </c>
      <c r="C7" s="58" t="s">
        <v>52</v>
      </c>
      <c r="D7" s="57" t="s">
        <v>38</v>
      </c>
      <c r="E7" s="41"/>
      <c r="F7" s="17"/>
    </row>
    <row r="8" spans="2:6" ht="12.75">
      <c r="B8" s="4" t="s">
        <v>1</v>
      </c>
      <c r="C8" s="58" t="s">
        <v>52</v>
      </c>
      <c r="D8" s="57" t="s">
        <v>38</v>
      </c>
      <c r="E8" s="41"/>
      <c r="F8" s="17"/>
    </row>
    <row r="9" spans="2:6" ht="38.25">
      <c r="B9" s="4" t="s">
        <v>2</v>
      </c>
      <c r="C9" s="49" t="s">
        <v>50</v>
      </c>
      <c r="D9" s="57" t="s">
        <v>37</v>
      </c>
      <c r="E9" s="45"/>
      <c r="F9" s="38"/>
    </row>
    <row r="10" spans="2:6" ht="12.75">
      <c r="B10" s="4" t="s">
        <v>3</v>
      </c>
      <c r="C10" s="58" t="s">
        <v>51</v>
      </c>
      <c r="D10" s="57" t="s">
        <v>38</v>
      </c>
      <c r="E10" s="45"/>
      <c r="F10" s="38"/>
    </row>
    <row r="11" spans="2:6" ht="51">
      <c r="B11" s="4" t="s">
        <v>4</v>
      </c>
      <c r="C11" s="64" t="s">
        <v>79</v>
      </c>
      <c r="D11" s="57" t="s">
        <v>37</v>
      </c>
      <c r="E11" s="37"/>
      <c r="F11" s="38"/>
    </row>
    <row r="12" spans="2:6" ht="38.25">
      <c r="B12" s="4" t="s">
        <v>5</v>
      </c>
      <c r="C12" s="49" t="s">
        <v>77</v>
      </c>
      <c r="D12" s="57" t="s">
        <v>38</v>
      </c>
      <c r="E12" s="37"/>
      <c r="F12" s="38"/>
    </row>
    <row r="13" spans="2:6" ht="42" customHeight="1">
      <c r="B13" s="4" t="s">
        <v>6</v>
      </c>
      <c r="C13" s="49" t="s">
        <v>75</v>
      </c>
      <c r="D13" s="57" t="s">
        <v>37</v>
      </c>
      <c r="E13" s="37"/>
      <c r="F13" s="38"/>
    </row>
    <row r="14" spans="2:6" ht="38.25">
      <c r="B14" s="4" t="s">
        <v>7</v>
      </c>
      <c r="C14" s="49" t="s">
        <v>53</v>
      </c>
      <c r="D14" s="57" t="s">
        <v>37</v>
      </c>
      <c r="E14" s="37"/>
      <c r="F14" s="38"/>
    </row>
    <row r="15" spans="2:6" ht="76.5">
      <c r="B15" s="33" t="s">
        <v>8</v>
      </c>
      <c r="C15" s="34" t="s">
        <v>54</v>
      </c>
      <c r="D15" s="57" t="s">
        <v>37</v>
      </c>
      <c r="E15" s="37"/>
      <c r="F15" s="38"/>
    </row>
    <row r="16" spans="2:6" ht="12.75">
      <c r="B16" s="18"/>
      <c r="C16" s="42"/>
      <c r="D16" s="42"/>
      <c r="E16" s="19"/>
      <c r="F16" s="19"/>
    </row>
    <row r="17" spans="2:6" ht="12.75">
      <c r="B17" s="16"/>
      <c r="C17" s="16"/>
      <c r="D17" s="16"/>
      <c r="E17" s="19"/>
      <c r="F17" s="19"/>
    </row>
    <row r="18" spans="2:6" ht="12.75">
      <c r="B18" s="16"/>
      <c r="C18" s="16"/>
      <c r="D18" s="16"/>
      <c r="E18" s="19"/>
      <c r="F18" s="19"/>
    </row>
  </sheetData>
  <sheetProtection/>
  <mergeCells count="2">
    <mergeCell ref="C4:D4"/>
    <mergeCell ref="B2:F2"/>
  </mergeCells>
  <hyperlinks>
    <hyperlink ref="C9" r:id="rId1" display="http://borodinskoe-sp.ru/economy/budget/#mo-element-region-byudzhet-dlya-grazhdan"/>
    <hyperlink ref="C13" r:id="rId2" display="http://priazovskoe.ru/economy/budget/#mo-element-region-byudzhet-dlya-grazhdan"/>
    <hyperlink ref="C14" r:id="rId3" display="http://svobodnoe-sp.ru/economy/budget/byudzhet-dlya-grazhdan/"/>
    <hyperlink ref="C15" r:id="rId4" display="http://stepnogo-sp.ru/%D0%B1%D1%8E%D0%B4%D0%B6%D0%B5%D1%82-%D0%B4%D0%BB%D1%8F-%D0%B3%D1%80%D0%B0%D0%B6%D0%B4%D0%B0%D0%BD.html"/>
    <hyperlink ref="C12" r:id="rId5" display="http://admin-osp.ru/администрация/экономика/бюджет-для-граждан"/>
    <hyperlink ref="C11" r:id="rId6" display="http://adm-novopokrov.ru/администрация/экономика-и-финансы/бюджет-для-граждан.html"/>
  </hyperlinks>
  <printOptions/>
  <pageMargins left="0.75" right="0.75" top="1" bottom="1" header="0.5" footer="0.5"/>
  <pageSetup fitToHeight="1" fitToWidth="1" horizontalDpi="600" verticalDpi="600" orientation="landscape" paperSize="9" scale="94" r:id="rId7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5"/>
  <sheetViews>
    <sheetView zoomScalePageLayoutView="0" workbookViewId="0" topLeftCell="A1">
      <selection activeCell="B2" sqref="B2:C2"/>
    </sheetView>
  </sheetViews>
  <sheetFormatPr defaultColWidth="9.140625" defaultRowHeight="12.75"/>
  <cols>
    <col min="2" max="2" width="20.140625" style="0" bestFit="1" customWidth="1"/>
    <col min="3" max="3" width="43.140625" style="0" customWidth="1"/>
  </cols>
  <sheetData>
    <row r="2" spans="2:3" ht="97.5" customHeight="1">
      <c r="B2" s="78" t="s">
        <v>69</v>
      </c>
      <c r="C2" s="79"/>
    </row>
    <row r="3" ht="13.5" thickBot="1"/>
    <row r="4" spans="2:3" ht="13.5" thickBot="1">
      <c r="B4" s="2" t="s">
        <v>9</v>
      </c>
      <c r="C4" s="5"/>
    </row>
    <row r="6" spans="2:3" ht="94.5" customHeight="1">
      <c r="B6" s="3" t="s">
        <v>10</v>
      </c>
      <c r="C6" s="59" t="s">
        <v>70</v>
      </c>
    </row>
    <row r="7" spans="2:3" ht="12.75">
      <c r="B7" s="4" t="s">
        <v>0</v>
      </c>
      <c r="C7" s="52" t="s">
        <v>37</v>
      </c>
    </row>
    <row r="8" spans="2:3" ht="12.75">
      <c r="B8" s="4" t="s">
        <v>1</v>
      </c>
      <c r="C8" s="52" t="s">
        <v>37</v>
      </c>
    </row>
    <row r="9" spans="2:3" ht="12.75">
      <c r="B9" s="4" t="s">
        <v>2</v>
      </c>
      <c r="C9" s="52" t="s">
        <v>37</v>
      </c>
    </row>
    <row r="10" spans="2:3" ht="12.75">
      <c r="B10" s="4" t="s">
        <v>3</v>
      </c>
      <c r="C10" s="52" t="s">
        <v>37</v>
      </c>
    </row>
    <row r="11" spans="2:3" ht="12.75">
      <c r="B11" s="4" t="s">
        <v>4</v>
      </c>
      <c r="C11" s="52" t="s">
        <v>37</v>
      </c>
    </row>
    <row r="12" spans="2:3" ht="12.75">
      <c r="B12" s="4" t="s">
        <v>5</v>
      </c>
      <c r="C12" s="52" t="s">
        <v>37</v>
      </c>
    </row>
    <row r="13" spans="2:3" ht="12.75">
      <c r="B13" s="4" t="s">
        <v>6</v>
      </c>
      <c r="C13" s="52" t="s">
        <v>37</v>
      </c>
    </row>
    <row r="14" spans="2:3" ht="12.75">
      <c r="B14" s="4" t="s">
        <v>7</v>
      </c>
      <c r="C14" s="52" t="s">
        <v>37</v>
      </c>
    </row>
    <row r="15" spans="2:3" ht="12.75">
      <c r="B15" s="4" t="s">
        <v>8</v>
      </c>
      <c r="C15" s="52" t="s">
        <v>37</v>
      </c>
    </row>
  </sheetData>
  <sheetProtection/>
  <mergeCells count="1">
    <mergeCell ref="B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5"/>
  <sheetViews>
    <sheetView zoomScalePageLayoutView="0" workbookViewId="0" topLeftCell="A1">
      <selection activeCell="B2" sqref="B2:C2"/>
    </sheetView>
  </sheetViews>
  <sheetFormatPr defaultColWidth="9.140625" defaultRowHeight="12.75"/>
  <cols>
    <col min="2" max="2" width="20.140625" style="0" bestFit="1" customWidth="1"/>
    <col min="3" max="3" width="43.28125" style="0" customWidth="1"/>
  </cols>
  <sheetData>
    <row r="2" spans="2:3" ht="115.5" customHeight="1">
      <c r="B2" s="78" t="s">
        <v>152</v>
      </c>
      <c r="C2" s="79"/>
    </row>
    <row r="3" ht="13.5" thickBot="1"/>
    <row r="4" spans="2:3" ht="13.5" thickBot="1">
      <c r="B4" s="2" t="s">
        <v>9</v>
      </c>
      <c r="C4" s="5"/>
    </row>
    <row r="6" spans="2:3" ht="94.5" customHeight="1">
      <c r="B6" s="3" t="s">
        <v>10</v>
      </c>
      <c r="C6" s="59" t="s">
        <v>70</v>
      </c>
    </row>
    <row r="7" spans="2:3" ht="12.75">
      <c r="B7" s="4" t="s">
        <v>0</v>
      </c>
      <c r="C7" s="52" t="s">
        <v>37</v>
      </c>
    </row>
    <row r="8" spans="2:3" ht="12.75">
      <c r="B8" s="4" t="s">
        <v>1</v>
      </c>
      <c r="C8" s="52" t="s">
        <v>37</v>
      </c>
    </row>
    <row r="9" spans="2:3" ht="12.75">
      <c r="B9" s="4" t="s">
        <v>2</v>
      </c>
      <c r="C9" s="52" t="s">
        <v>38</v>
      </c>
    </row>
    <row r="10" spans="2:3" ht="12.75">
      <c r="B10" s="4" t="s">
        <v>3</v>
      </c>
      <c r="C10" s="52" t="s">
        <v>38</v>
      </c>
    </row>
    <row r="11" spans="2:3" ht="12.75">
      <c r="B11" s="4" t="s">
        <v>4</v>
      </c>
      <c r="C11" s="52" t="s">
        <v>37</v>
      </c>
    </row>
    <row r="12" spans="2:3" ht="12.75">
      <c r="B12" s="4" t="s">
        <v>5</v>
      </c>
      <c r="C12" s="52" t="s">
        <v>37</v>
      </c>
    </row>
    <row r="13" spans="2:3" ht="12.75">
      <c r="B13" s="4" t="s">
        <v>6</v>
      </c>
      <c r="C13" s="52" t="s">
        <v>38</v>
      </c>
    </row>
    <row r="14" spans="2:3" ht="12.75">
      <c r="B14" s="4" t="s">
        <v>7</v>
      </c>
      <c r="C14" s="52" t="s">
        <v>38</v>
      </c>
    </row>
    <row r="15" spans="2:3" ht="12.75">
      <c r="B15" s="4" t="s">
        <v>8</v>
      </c>
      <c r="C15" s="52" t="s">
        <v>38</v>
      </c>
    </row>
  </sheetData>
  <sheetProtection/>
  <mergeCells count="1">
    <mergeCell ref="B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:G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7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23.00390625" style="0" customWidth="1"/>
    <col min="5" max="5" width="22.8515625" style="0" customWidth="1"/>
  </cols>
  <sheetData>
    <row r="2" spans="2:5" ht="52.5" customHeight="1">
      <c r="B2" s="78" t="s">
        <v>96</v>
      </c>
      <c r="C2" s="79"/>
      <c r="D2" s="79"/>
      <c r="E2" s="79"/>
    </row>
    <row r="3" ht="13.5" thickBot="1"/>
    <row r="4" spans="2:5" ht="13.5" thickBot="1">
      <c r="B4" s="2" t="s">
        <v>9</v>
      </c>
      <c r="C4" s="76" t="s">
        <v>11</v>
      </c>
      <c r="D4" s="76"/>
      <c r="E4" s="77"/>
    </row>
    <row r="6" spans="2:5" ht="95.25" customHeight="1">
      <c r="B6" s="3" t="s">
        <v>10</v>
      </c>
      <c r="C6" s="66" t="s">
        <v>97</v>
      </c>
      <c r="D6" s="66" t="s">
        <v>98</v>
      </c>
      <c r="E6" s="66" t="s">
        <v>99</v>
      </c>
    </row>
    <row r="7" spans="2:5" ht="12.75">
      <c r="B7" s="4" t="s">
        <v>0</v>
      </c>
      <c r="C7" s="20">
        <v>0</v>
      </c>
      <c r="D7" s="22">
        <v>0</v>
      </c>
      <c r="E7" s="20">
        <v>0</v>
      </c>
    </row>
    <row r="8" spans="2:5" ht="12.75">
      <c r="B8" s="4" t="s">
        <v>1</v>
      </c>
      <c r="C8" s="20">
        <v>0</v>
      </c>
      <c r="D8" s="20">
        <v>0</v>
      </c>
      <c r="E8" s="20">
        <v>0</v>
      </c>
    </row>
    <row r="9" spans="2:5" ht="12.75">
      <c r="B9" s="4" t="s">
        <v>2</v>
      </c>
      <c r="C9" s="20">
        <v>750</v>
      </c>
      <c r="D9" s="20">
        <v>7707</v>
      </c>
      <c r="E9" s="20">
        <v>0</v>
      </c>
    </row>
    <row r="10" spans="2:5" ht="12.75">
      <c r="B10" s="4" t="s">
        <v>3</v>
      </c>
      <c r="C10" s="20">
        <v>0</v>
      </c>
      <c r="D10" s="20">
        <v>0</v>
      </c>
      <c r="E10" s="20">
        <v>0</v>
      </c>
    </row>
    <row r="11" spans="2:5" ht="12.75">
      <c r="B11" s="4" t="s">
        <v>4</v>
      </c>
      <c r="C11" s="20">
        <v>0</v>
      </c>
      <c r="D11" s="20">
        <v>358.5</v>
      </c>
      <c r="E11" s="20">
        <v>0</v>
      </c>
    </row>
    <row r="12" spans="2:5" ht="12.75">
      <c r="B12" s="4" t="s">
        <v>5</v>
      </c>
      <c r="C12" s="20">
        <v>0</v>
      </c>
      <c r="D12" s="20">
        <v>0</v>
      </c>
      <c r="E12" s="20">
        <v>0</v>
      </c>
    </row>
    <row r="13" spans="2:5" ht="12.75">
      <c r="B13" s="4" t="s">
        <v>6</v>
      </c>
      <c r="C13" s="20">
        <v>0</v>
      </c>
      <c r="D13" s="20">
        <v>927.9</v>
      </c>
      <c r="E13" s="20">
        <v>0</v>
      </c>
    </row>
    <row r="14" spans="2:5" ht="12.75">
      <c r="B14" s="4" t="s">
        <v>7</v>
      </c>
      <c r="C14" s="20">
        <v>0</v>
      </c>
      <c r="D14" s="20">
        <v>0</v>
      </c>
      <c r="E14" s="20">
        <v>0</v>
      </c>
    </row>
    <row r="15" spans="2:5" ht="12.75">
      <c r="B15" s="4" t="s">
        <v>8</v>
      </c>
      <c r="C15" s="20">
        <v>0</v>
      </c>
      <c r="D15" s="20">
        <v>2315</v>
      </c>
      <c r="E15" s="20">
        <v>0</v>
      </c>
    </row>
    <row r="16" spans="3:5" ht="12.75">
      <c r="C16" s="21"/>
      <c r="D16" s="21"/>
      <c r="E16" s="21"/>
    </row>
    <row r="17" ht="12.75">
      <c r="B17" s="14"/>
    </row>
  </sheetData>
  <sheetProtection/>
  <mergeCells count="2">
    <mergeCell ref="C4:E4"/>
    <mergeCell ref="B2:E2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7"/>
  <sheetViews>
    <sheetView zoomScalePageLayoutView="0" workbookViewId="0" topLeftCell="A1">
      <selection activeCell="B2" sqref="B2:E2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18.421875" style="0" customWidth="1"/>
    <col min="5" max="5" width="21.28125" style="0" customWidth="1"/>
  </cols>
  <sheetData>
    <row r="2" spans="2:5" ht="72.75" customHeight="1">
      <c r="B2" s="78" t="s">
        <v>100</v>
      </c>
      <c r="C2" s="79"/>
      <c r="D2" s="79"/>
      <c r="E2" s="79"/>
    </row>
    <row r="3" ht="13.5" thickBot="1"/>
    <row r="4" spans="2:5" ht="13.5" thickBot="1">
      <c r="B4" s="2" t="s">
        <v>9</v>
      </c>
      <c r="C4" s="76" t="s">
        <v>12</v>
      </c>
      <c r="D4" s="76"/>
      <c r="E4" s="77"/>
    </row>
    <row r="6" spans="2:5" ht="132.75" customHeight="1">
      <c r="B6" s="3" t="s">
        <v>10</v>
      </c>
      <c r="C6" s="59" t="s">
        <v>101</v>
      </c>
      <c r="D6" s="59" t="s">
        <v>102</v>
      </c>
      <c r="E6" s="59" t="s">
        <v>103</v>
      </c>
    </row>
    <row r="7" spans="2:5" ht="12.75">
      <c r="B7" s="4" t="s">
        <v>0</v>
      </c>
      <c r="C7" s="69">
        <v>0</v>
      </c>
      <c r="D7" s="7">
        <v>235132.5</v>
      </c>
      <c r="E7" s="24">
        <v>12.4</v>
      </c>
    </row>
    <row r="8" spans="2:5" ht="12.75">
      <c r="B8" s="4" t="s">
        <v>1</v>
      </c>
      <c r="C8" s="69">
        <v>0</v>
      </c>
      <c r="D8" s="7">
        <v>18529.3</v>
      </c>
      <c r="E8" s="24">
        <v>246.8</v>
      </c>
    </row>
    <row r="9" spans="2:5" ht="12.75">
      <c r="B9" s="4" t="s">
        <v>2</v>
      </c>
      <c r="C9" s="69">
        <v>0.018</v>
      </c>
      <c r="D9" s="7">
        <v>102704.6</v>
      </c>
      <c r="E9" s="24">
        <v>246.8</v>
      </c>
    </row>
    <row r="10" spans="2:5" ht="12.75">
      <c r="B10" s="4" t="s">
        <v>3</v>
      </c>
      <c r="C10" s="69">
        <v>0.432</v>
      </c>
      <c r="D10" s="7">
        <v>88699.1</v>
      </c>
      <c r="E10" s="24">
        <v>246.8</v>
      </c>
    </row>
    <row r="11" spans="2:5" ht="12.75">
      <c r="B11" s="4" t="s">
        <v>4</v>
      </c>
      <c r="C11" s="69">
        <v>0</v>
      </c>
      <c r="D11" s="7">
        <v>11858</v>
      </c>
      <c r="E11" s="24">
        <v>246.8</v>
      </c>
    </row>
    <row r="12" spans="2:5" ht="12.75">
      <c r="B12" s="4" t="s">
        <v>5</v>
      </c>
      <c r="C12" s="69">
        <v>0.36</v>
      </c>
      <c r="D12" s="7">
        <v>33460.9</v>
      </c>
      <c r="E12" s="24">
        <v>246.8</v>
      </c>
    </row>
    <row r="13" spans="2:5" ht="12.75">
      <c r="B13" s="4" t="s">
        <v>6</v>
      </c>
      <c r="C13" s="69">
        <v>0</v>
      </c>
      <c r="D13" s="7">
        <v>17464.6</v>
      </c>
      <c r="E13" s="24">
        <v>246.8</v>
      </c>
    </row>
    <row r="14" spans="2:5" ht="12.75">
      <c r="B14" s="4" t="s">
        <v>7</v>
      </c>
      <c r="C14" s="69">
        <v>0.21</v>
      </c>
      <c r="D14" s="7">
        <v>14012.2</v>
      </c>
      <c r="E14" s="24">
        <v>246.8</v>
      </c>
    </row>
    <row r="15" spans="2:5" ht="12.75">
      <c r="B15" s="4" t="s">
        <v>8</v>
      </c>
      <c r="C15" s="69">
        <v>0</v>
      </c>
      <c r="D15" s="7">
        <v>22228.1</v>
      </c>
      <c r="E15" s="24">
        <v>246.8</v>
      </c>
    </row>
    <row r="16" spans="3:5" ht="12.75">
      <c r="C16" s="21"/>
      <c r="D16" s="21"/>
      <c r="E16" s="21"/>
    </row>
    <row r="17" ht="12.75">
      <c r="B17" s="14"/>
    </row>
  </sheetData>
  <sheetProtection/>
  <mergeCells count="2">
    <mergeCell ref="C4:E4"/>
    <mergeCell ref="B2:E2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B2" sqref="B2:D2"/>
    </sheetView>
  </sheetViews>
  <sheetFormatPr defaultColWidth="9.140625" defaultRowHeight="12.75"/>
  <cols>
    <col min="2" max="2" width="20.140625" style="0" bestFit="1" customWidth="1"/>
    <col min="3" max="3" width="53.28125" style="0" customWidth="1"/>
    <col min="4" max="4" width="20.421875" style="0" customWidth="1"/>
  </cols>
  <sheetData>
    <row r="2" spans="2:4" ht="76.5" customHeight="1">
      <c r="B2" s="78" t="s">
        <v>104</v>
      </c>
      <c r="C2" s="79"/>
      <c r="D2" s="79"/>
    </row>
    <row r="3" ht="13.5" thickBot="1"/>
    <row r="4" spans="2:4" ht="13.5" thickBot="1">
      <c r="B4" s="2" t="s">
        <v>9</v>
      </c>
      <c r="C4" s="76" t="s">
        <v>13</v>
      </c>
      <c r="D4" s="76"/>
    </row>
    <row r="6" spans="2:4" ht="287.25" customHeight="1">
      <c r="B6" s="3" t="s">
        <v>10</v>
      </c>
      <c r="C6" s="3" t="s">
        <v>105</v>
      </c>
      <c r="D6" s="3" t="s">
        <v>14</v>
      </c>
    </row>
    <row r="7" spans="2:4" ht="12.75">
      <c r="B7" s="4" t="s">
        <v>0</v>
      </c>
      <c r="C7" s="22">
        <v>18332.7</v>
      </c>
      <c r="D7" s="22">
        <v>18853</v>
      </c>
    </row>
    <row r="8" spans="2:4" ht="12.75">
      <c r="B8" s="4" t="s">
        <v>1</v>
      </c>
      <c r="C8" s="22">
        <v>3532.8</v>
      </c>
      <c r="D8" s="22">
        <v>4681</v>
      </c>
    </row>
    <row r="9" spans="2:4" ht="12.75">
      <c r="B9" s="4" t="s">
        <v>2</v>
      </c>
      <c r="C9" s="22">
        <v>3931.7</v>
      </c>
      <c r="D9" s="22">
        <v>3942</v>
      </c>
    </row>
    <row r="10" spans="2:4" ht="12.75">
      <c r="B10" s="4" t="s">
        <v>3</v>
      </c>
      <c r="C10" s="22">
        <v>5549.1</v>
      </c>
      <c r="D10" s="22">
        <v>5667</v>
      </c>
    </row>
    <row r="11" spans="2:4" ht="12.75">
      <c r="B11" s="4" t="s">
        <v>4</v>
      </c>
      <c r="C11" s="22">
        <v>3021.4</v>
      </c>
      <c r="D11" s="22">
        <v>3696</v>
      </c>
    </row>
    <row r="12" spans="2:4" ht="12.75">
      <c r="B12" s="4" t="s">
        <v>5</v>
      </c>
      <c r="C12" s="22">
        <v>5239.9</v>
      </c>
      <c r="D12" s="22">
        <v>5667</v>
      </c>
    </row>
    <row r="13" spans="2:4" ht="12.75">
      <c r="B13" s="4" t="s">
        <v>6</v>
      </c>
      <c r="C13" s="22">
        <v>3188.1</v>
      </c>
      <c r="D13" s="22">
        <v>3942</v>
      </c>
    </row>
    <row r="14" spans="2:4" ht="12.75">
      <c r="B14" s="4" t="s">
        <v>7</v>
      </c>
      <c r="C14" s="22">
        <v>3584.1</v>
      </c>
      <c r="D14" s="22">
        <v>3942</v>
      </c>
    </row>
    <row r="15" spans="2:4" ht="12.75">
      <c r="B15" s="4" t="s">
        <v>8</v>
      </c>
      <c r="C15" s="20">
        <v>4069.6</v>
      </c>
      <c r="D15" s="20">
        <v>4189</v>
      </c>
    </row>
    <row r="16" ht="12.75">
      <c r="C16" s="21"/>
    </row>
    <row r="17" ht="12.75">
      <c r="B17" s="14"/>
    </row>
    <row r="18" ht="12.75">
      <c r="C18" s="26"/>
    </row>
  </sheetData>
  <sheetProtection/>
  <mergeCells count="2">
    <mergeCell ref="C4:D4"/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7"/>
  <sheetViews>
    <sheetView zoomScalePageLayoutView="0" workbookViewId="0" topLeftCell="D1">
      <selection activeCell="H12" sqref="H12"/>
    </sheetView>
  </sheetViews>
  <sheetFormatPr defaultColWidth="9.140625" defaultRowHeight="12.75"/>
  <cols>
    <col min="2" max="2" width="20.140625" style="0" bestFit="1" customWidth="1"/>
    <col min="3" max="8" width="26.421875" style="0" customWidth="1"/>
  </cols>
  <sheetData>
    <row r="2" spans="2:8" ht="40.5" customHeight="1">
      <c r="B2" s="78" t="s">
        <v>82</v>
      </c>
      <c r="C2" s="79"/>
      <c r="D2" s="79"/>
      <c r="E2" s="79"/>
      <c r="F2" s="79"/>
      <c r="G2" s="79"/>
      <c r="H2" s="79"/>
    </row>
    <row r="3" spans="4:8" ht="13.5" thickBot="1">
      <c r="D3" s="14"/>
      <c r="E3" s="14"/>
      <c r="F3" s="14"/>
      <c r="G3" s="14"/>
      <c r="H3" s="14"/>
    </row>
    <row r="4" spans="2:8" ht="13.5" thickBot="1">
      <c r="B4" s="2" t="s">
        <v>9</v>
      </c>
      <c r="C4" s="5" t="s">
        <v>106</v>
      </c>
      <c r="D4" s="6"/>
      <c r="E4" s="6"/>
      <c r="F4" s="6"/>
      <c r="G4" s="6"/>
      <c r="H4" s="6"/>
    </row>
    <row r="5" spans="4:8" ht="12.75">
      <c r="D5" s="14"/>
      <c r="E5" s="14"/>
      <c r="F5" s="14"/>
      <c r="G5" s="14"/>
      <c r="H5" s="14"/>
    </row>
    <row r="6" spans="2:8" ht="99" customHeight="1">
      <c r="B6" s="3" t="s">
        <v>10</v>
      </c>
      <c r="C6" s="27" t="s">
        <v>107</v>
      </c>
      <c r="D6" s="27" t="s">
        <v>108</v>
      </c>
      <c r="E6" s="27" t="s">
        <v>109</v>
      </c>
      <c r="F6" s="27" t="s">
        <v>87</v>
      </c>
      <c r="G6" s="27" t="s">
        <v>88</v>
      </c>
      <c r="H6" s="27" t="s">
        <v>89</v>
      </c>
    </row>
    <row r="7" spans="2:8" ht="12.75">
      <c r="B7" s="4" t="s">
        <v>0</v>
      </c>
      <c r="C7" s="22">
        <v>0</v>
      </c>
      <c r="D7" s="22">
        <v>0</v>
      </c>
      <c r="E7" s="22">
        <v>0</v>
      </c>
      <c r="F7" s="32">
        <v>268319.8</v>
      </c>
      <c r="G7" s="32">
        <v>136690</v>
      </c>
      <c r="H7" s="32">
        <v>0</v>
      </c>
    </row>
    <row r="8" spans="2:8" ht="12.75">
      <c r="B8" s="4" t="s">
        <v>1</v>
      </c>
      <c r="C8" s="20">
        <v>0</v>
      </c>
      <c r="D8" s="20">
        <v>0</v>
      </c>
      <c r="E8" s="20">
        <v>0</v>
      </c>
      <c r="F8" s="7">
        <v>20468.7</v>
      </c>
      <c r="G8" s="7">
        <v>7307.9</v>
      </c>
      <c r="H8" s="7">
        <v>0</v>
      </c>
    </row>
    <row r="9" spans="2:8" ht="12.75">
      <c r="B9" s="4" t="s">
        <v>2</v>
      </c>
      <c r="C9" s="20">
        <v>7707</v>
      </c>
      <c r="D9" s="20">
        <v>0</v>
      </c>
      <c r="E9" s="20">
        <v>6957</v>
      </c>
      <c r="F9" s="7">
        <v>94997.6</v>
      </c>
      <c r="G9" s="7">
        <v>87362.6</v>
      </c>
      <c r="H9" s="7">
        <v>0</v>
      </c>
    </row>
    <row r="10" spans="2:8" ht="12.75">
      <c r="B10" s="4" t="s">
        <v>3</v>
      </c>
      <c r="C10" s="20">
        <v>0</v>
      </c>
      <c r="D10" s="20">
        <v>0</v>
      </c>
      <c r="E10" s="20">
        <v>0</v>
      </c>
      <c r="F10" s="7">
        <v>91094.8</v>
      </c>
      <c r="G10" s="7">
        <v>63037.7</v>
      </c>
      <c r="H10" s="7">
        <v>0</v>
      </c>
    </row>
    <row r="11" spans="2:8" ht="12.75">
      <c r="B11" s="4" t="s">
        <v>4</v>
      </c>
      <c r="C11" s="20">
        <v>358.5</v>
      </c>
      <c r="D11" s="20">
        <v>0</v>
      </c>
      <c r="E11" s="20">
        <v>358.5</v>
      </c>
      <c r="F11" s="7">
        <v>11499.5</v>
      </c>
      <c r="G11" s="7">
        <v>5663.8</v>
      </c>
      <c r="H11" s="7">
        <v>0</v>
      </c>
    </row>
    <row r="12" spans="2:8" ht="12.75">
      <c r="B12" s="4" t="s">
        <v>5</v>
      </c>
      <c r="C12" s="20">
        <v>0</v>
      </c>
      <c r="D12" s="20">
        <v>0</v>
      </c>
      <c r="E12" s="20">
        <v>0</v>
      </c>
      <c r="F12" s="7">
        <v>33878.1</v>
      </c>
      <c r="G12" s="7">
        <v>15513</v>
      </c>
      <c r="H12" s="7">
        <v>0</v>
      </c>
    </row>
    <row r="13" spans="2:8" ht="12.75">
      <c r="B13" s="4" t="s">
        <v>6</v>
      </c>
      <c r="C13" s="20">
        <v>927.9</v>
      </c>
      <c r="D13" s="20">
        <v>0</v>
      </c>
      <c r="E13" s="20">
        <v>927.9</v>
      </c>
      <c r="F13" s="7">
        <v>16536.7</v>
      </c>
      <c r="G13" s="7">
        <v>6871.1</v>
      </c>
      <c r="H13" s="7">
        <v>0</v>
      </c>
    </row>
    <row r="14" spans="2:8" ht="12.75">
      <c r="B14" s="4" t="s">
        <v>7</v>
      </c>
      <c r="C14" s="20">
        <v>0</v>
      </c>
      <c r="D14" s="20">
        <v>0</v>
      </c>
      <c r="E14" s="20">
        <v>0</v>
      </c>
      <c r="F14" s="7">
        <v>14173.6</v>
      </c>
      <c r="G14" s="7">
        <v>6049.1</v>
      </c>
      <c r="H14" s="7">
        <v>0</v>
      </c>
    </row>
    <row r="15" spans="2:8" ht="12.75">
      <c r="B15" s="4" t="s">
        <v>8</v>
      </c>
      <c r="C15" s="20">
        <v>2315</v>
      </c>
      <c r="D15" s="20">
        <v>0</v>
      </c>
      <c r="E15" s="20">
        <v>2315</v>
      </c>
      <c r="F15" s="7">
        <v>19913.2</v>
      </c>
      <c r="G15" s="7">
        <v>9008.7</v>
      </c>
      <c r="H15" s="7">
        <v>0</v>
      </c>
    </row>
    <row r="17" spans="2:8" ht="25.5" hidden="1">
      <c r="B17" s="3" t="s">
        <v>10</v>
      </c>
      <c r="C17" s="10">
        <v>202</v>
      </c>
      <c r="D17" s="10"/>
      <c r="E17" s="10"/>
      <c r="F17" s="10"/>
      <c r="G17" s="10"/>
      <c r="H17" s="10"/>
    </row>
    <row r="18" spans="2:8" ht="12.75" hidden="1">
      <c r="B18" s="4" t="s">
        <v>0</v>
      </c>
      <c r="C18" s="7">
        <v>189157.8</v>
      </c>
      <c r="D18" s="7"/>
      <c r="E18" s="7"/>
      <c r="F18" s="7"/>
      <c r="G18" s="7"/>
      <c r="H18" s="7"/>
    </row>
    <row r="19" spans="2:8" ht="12.75" hidden="1">
      <c r="B19" s="4" t="s">
        <v>1</v>
      </c>
      <c r="C19" s="7">
        <v>2691.4</v>
      </c>
      <c r="D19" s="7"/>
      <c r="E19" s="7"/>
      <c r="F19" s="7"/>
      <c r="G19" s="7"/>
      <c r="H19" s="7"/>
    </row>
    <row r="20" spans="2:8" ht="12.75" hidden="1">
      <c r="B20" s="4" t="s">
        <v>2</v>
      </c>
      <c r="C20" s="7">
        <v>1665.5</v>
      </c>
      <c r="D20" s="7"/>
      <c r="E20" s="7"/>
      <c r="F20" s="7"/>
      <c r="G20" s="7"/>
      <c r="H20" s="7"/>
    </row>
    <row r="21" spans="2:8" ht="12.75" hidden="1">
      <c r="B21" s="4" t="s">
        <v>3</v>
      </c>
      <c r="C21" s="7">
        <v>4680.6</v>
      </c>
      <c r="D21" s="7"/>
      <c r="E21" s="7"/>
      <c r="F21" s="7"/>
      <c r="G21" s="7"/>
      <c r="H21" s="7"/>
    </row>
    <row r="22" spans="2:8" ht="12.75" hidden="1">
      <c r="B22" s="4" t="s">
        <v>4</v>
      </c>
      <c r="C22" s="7">
        <v>2302.8</v>
      </c>
      <c r="D22" s="7"/>
      <c r="E22" s="7"/>
      <c r="F22" s="7"/>
      <c r="G22" s="7"/>
      <c r="H22" s="7"/>
    </row>
    <row r="23" spans="2:8" ht="12.75" hidden="1">
      <c r="B23" s="4" t="s">
        <v>5</v>
      </c>
      <c r="C23" s="7">
        <v>2604.6</v>
      </c>
      <c r="D23" s="7"/>
      <c r="E23" s="7"/>
      <c r="F23" s="7"/>
      <c r="G23" s="7"/>
      <c r="H23" s="7"/>
    </row>
    <row r="24" spans="2:8" ht="12.75" hidden="1">
      <c r="B24" s="4" t="s">
        <v>6</v>
      </c>
      <c r="C24" s="7">
        <v>940.6</v>
      </c>
      <c r="D24" s="7"/>
      <c r="E24" s="7"/>
      <c r="F24" s="7"/>
      <c r="G24" s="7"/>
      <c r="H24" s="7"/>
    </row>
    <row r="25" spans="2:8" ht="12.75" hidden="1">
      <c r="B25" s="4" t="s">
        <v>7</v>
      </c>
      <c r="C25" s="7">
        <v>946.1</v>
      </c>
      <c r="D25" s="7"/>
      <c r="E25" s="7"/>
      <c r="F25" s="7"/>
      <c r="G25" s="7"/>
      <c r="H25" s="7"/>
    </row>
    <row r="26" spans="2:8" ht="12.75" hidden="1">
      <c r="B26" s="4" t="s">
        <v>8</v>
      </c>
      <c r="C26" s="7">
        <v>4934.3</v>
      </c>
      <c r="D26" s="7"/>
      <c r="E26" s="7"/>
      <c r="F26" s="7"/>
      <c r="G26" s="7"/>
      <c r="H26" s="7"/>
    </row>
    <row r="27" spans="3:8" ht="12.75" hidden="1">
      <c r="C27" s="8">
        <f>SUM(C18:C26)</f>
        <v>209923.69999999998</v>
      </c>
      <c r="D27" s="8"/>
      <c r="E27" s="8"/>
      <c r="F27" s="8"/>
      <c r="G27" s="8"/>
      <c r="H27" s="8"/>
    </row>
    <row r="28" ht="12.75" hidden="1"/>
  </sheetData>
  <sheetProtection/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zoomScalePageLayoutView="0" workbookViewId="0" topLeftCell="A1">
      <selection activeCell="B2" sqref="B2:H2"/>
    </sheetView>
  </sheetViews>
  <sheetFormatPr defaultColWidth="9.140625" defaultRowHeight="12.75"/>
  <cols>
    <col min="2" max="2" width="20.140625" style="0" bestFit="1" customWidth="1"/>
    <col min="3" max="3" width="33.7109375" style="0" customWidth="1"/>
    <col min="4" max="4" width="33.421875" style="0" customWidth="1"/>
    <col min="5" max="5" width="26.421875" style="0" customWidth="1"/>
    <col min="6" max="6" width="13.57421875" style="0" customWidth="1"/>
    <col min="7" max="7" width="10.57421875" style="0" customWidth="1"/>
    <col min="8" max="8" width="10.28125" style="0" customWidth="1"/>
  </cols>
  <sheetData>
    <row r="2" spans="2:8" ht="30.75" customHeight="1">
      <c r="B2" s="78" t="s">
        <v>28</v>
      </c>
      <c r="C2" s="79"/>
      <c r="D2" s="79"/>
      <c r="E2" s="79"/>
      <c r="F2" s="79"/>
      <c r="G2" s="79"/>
      <c r="H2" s="81"/>
    </row>
    <row r="3" spans="4:6" ht="13.5" thickBot="1">
      <c r="D3" s="14"/>
      <c r="E3" s="14"/>
      <c r="F3" s="14"/>
    </row>
    <row r="4" spans="2:6" ht="13.5" thickBot="1">
      <c r="B4" s="2" t="s">
        <v>9</v>
      </c>
      <c r="C4" s="5" t="s">
        <v>110</v>
      </c>
      <c r="D4" s="6"/>
      <c r="E4" s="6"/>
      <c r="F4" s="14"/>
    </row>
    <row r="5" spans="4:6" ht="12.75">
      <c r="D5" s="14"/>
      <c r="E5" s="14"/>
      <c r="F5" s="14"/>
    </row>
    <row r="7" spans="2:6" ht="63.75">
      <c r="B7" s="67" t="s">
        <v>10</v>
      </c>
      <c r="C7" s="67" t="s">
        <v>111</v>
      </c>
      <c r="D7" s="67" t="s">
        <v>112</v>
      </c>
      <c r="E7" s="67" t="s">
        <v>113</v>
      </c>
      <c r="F7" s="67" t="s">
        <v>114</v>
      </c>
    </row>
    <row r="8" spans="2:6" ht="12.75">
      <c r="B8" s="4" t="s">
        <v>0</v>
      </c>
      <c r="C8" s="22">
        <v>37125.9</v>
      </c>
      <c r="D8" s="1">
        <v>0</v>
      </c>
      <c r="E8" s="32">
        <v>268319.8</v>
      </c>
      <c r="F8" s="24">
        <v>12.4</v>
      </c>
    </row>
    <row r="9" spans="2:6" ht="12.75">
      <c r="B9" s="4" t="s">
        <v>1</v>
      </c>
      <c r="C9" s="20">
        <v>2258.2</v>
      </c>
      <c r="D9" s="1">
        <v>0</v>
      </c>
      <c r="E9" s="7">
        <v>20468.7</v>
      </c>
      <c r="F9" s="24">
        <v>246.8</v>
      </c>
    </row>
    <row r="10" spans="2:6" ht="12.75">
      <c r="B10" s="4" t="s">
        <v>2</v>
      </c>
      <c r="C10" s="20">
        <v>3703</v>
      </c>
      <c r="D10" s="1">
        <v>0</v>
      </c>
      <c r="E10" s="7">
        <v>94997.6</v>
      </c>
      <c r="F10" s="24">
        <v>246.8</v>
      </c>
    </row>
    <row r="11" spans="2:6" ht="12.75">
      <c r="B11" s="4" t="s">
        <v>3</v>
      </c>
      <c r="C11" s="20">
        <v>514.8</v>
      </c>
      <c r="D11" s="1">
        <v>0</v>
      </c>
      <c r="E11" s="7">
        <v>91094.8</v>
      </c>
      <c r="F11" s="24">
        <v>246.8</v>
      </c>
    </row>
    <row r="12" spans="2:6" ht="12.75">
      <c r="B12" s="4" t="s">
        <v>4</v>
      </c>
      <c r="C12" s="20">
        <v>2608.6</v>
      </c>
      <c r="D12" s="1">
        <v>0</v>
      </c>
      <c r="E12" s="7">
        <v>11499.5</v>
      </c>
      <c r="F12" s="24">
        <v>246.8</v>
      </c>
    </row>
    <row r="13" spans="2:6" ht="12.75">
      <c r="B13" s="4" t="s">
        <v>5</v>
      </c>
      <c r="C13" s="20">
        <v>7523.8</v>
      </c>
      <c r="D13" s="1">
        <v>0</v>
      </c>
      <c r="E13" s="7">
        <v>33878.1</v>
      </c>
      <c r="F13" s="24">
        <v>246.8</v>
      </c>
    </row>
    <row r="14" spans="2:6" ht="12.75">
      <c r="B14" s="4" t="s">
        <v>6</v>
      </c>
      <c r="C14" s="20">
        <v>566.5</v>
      </c>
      <c r="D14" s="1">
        <v>0</v>
      </c>
      <c r="E14" s="7">
        <v>16536.7</v>
      </c>
      <c r="F14" s="24">
        <v>246.8</v>
      </c>
    </row>
    <row r="15" spans="2:6" ht="12.75">
      <c r="B15" s="4" t="s">
        <v>7</v>
      </c>
      <c r="C15" s="20">
        <v>2726.4</v>
      </c>
      <c r="D15" s="1">
        <v>0</v>
      </c>
      <c r="E15" s="7">
        <v>14173.6</v>
      </c>
      <c r="F15" s="24">
        <v>246.8</v>
      </c>
    </row>
    <row r="16" spans="2:6" ht="12.75">
      <c r="B16" s="4" t="s">
        <v>8</v>
      </c>
      <c r="C16" s="20">
        <v>3848.2</v>
      </c>
      <c r="D16" s="1">
        <v>0</v>
      </c>
      <c r="E16" s="7">
        <v>19913.2</v>
      </c>
      <c r="F16" s="24">
        <v>246.8</v>
      </c>
    </row>
    <row r="17" spans="2:6" ht="12.75">
      <c r="B17" s="16"/>
      <c r="C17" s="68"/>
      <c r="D17" s="19"/>
      <c r="E17" s="19"/>
      <c r="F17" s="19"/>
    </row>
    <row r="19" spans="2:6" ht="63.75">
      <c r="B19" s="67" t="s">
        <v>10</v>
      </c>
      <c r="C19" s="67" t="s">
        <v>115</v>
      </c>
      <c r="D19" s="67" t="s">
        <v>116</v>
      </c>
      <c r="E19" s="67" t="s">
        <v>117</v>
      </c>
      <c r="F19" s="67" t="s">
        <v>118</v>
      </c>
    </row>
    <row r="20" spans="2:6" ht="12.75">
      <c r="B20" s="4" t="s">
        <v>0</v>
      </c>
      <c r="C20" s="22">
        <v>30635.3</v>
      </c>
      <c r="D20" s="20">
        <v>0</v>
      </c>
      <c r="E20" s="20">
        <v>249938</v>
      </c>
      <c r="F20" s="20">
        <v>12.4</v>
      </c>
    </row>
    <row r="21" spans="2:6" ht="12.75">
      <c r="B21" s="4" t="s">
        <v>1</v>
      </c>
      <c r="C21" s="20">
        <v>1595.7</v>
      </c>
      <c r="D21" s="20">
        <v>0</v>
      </c>
      <c r="E21" s="20">
        <v>19341.2</v>
      </c>
      <c r="F21" s="20">
        <v>225.5</v>
      </c>
    </row>
    <row r="22" spans="2:6" ht="12.75">
      <c r="B22" s="4" t="s">
        <v>2</v>
      </c>
      <c r="C22" s="20">
        <v>3571.2</v>
      </c>
      <c r="D22" s="20">
        <v>297.4</v>
      </c>
      <c r="E22" s="20">
        <v>13176</v>
      </c>
      <c r="F22" s="20">
        <v>218.9</v>
      </c>
    </row>
    <row r="23" spans="2:6" ht="12.75">
      <c r="B23" s="4" t="s">
        <v>3</v>
      </c>
      <c r="C23" s="20">
        <v>0</v>
      </c>
      <c r="D23" s="20">
        <v>2365.9</v>
      </c>
      <c r="E23" s="20">
        <v>103467.3</v>
      </c>
      <c r="F23" s="20">
        <v>225.5</v>
      </c>
    </row>
    <row r="24" spans="2:6" ht="12.75">
      <c r="B24" s="4" t="s">
        <v>4</v>
      </c>
      <c r="C24" s="20">
        <v>2183.3</v>
      </c>
      <c r="D24" s="20">
        <v>444</v>
      </c>
      <c r="E24" s="20">
        <v>8975.4</v>
      </c>
      <c r="F24" s="20">
        <v>225.5</v>
      </c>
    </row>
    <row r="25" spans="2:6" ht="12.75">
      <c r="B25" s="4" t="s">
        <v>5</v>
      </c>
      <c r="C25" s="20">
        <v>6147.8</v>
      </c>
      <c r="D25" s="20">
        <v>0</v>
      </c>
      <c r="E25" s="20">
        <v>32957.9</v>
      </c>
      <c r="F25" s="20">
        <v>225.5</v>
      </c>
    </row>
    <row r="26" spans="2:6" ht="12.75">
      <c r="B26" s="4" t="s">
        <v>6</v>
      </c>
      <c r="C26" s="20">
        <v>165.8</v>
      </c>
      <c r="D26" s="20">
        <v>854.8</v>
      </c>
      <c r="E26" s="20">
        <v>21463.5</v>
      </c>
      <c r="F26" s="20">
        <v>225.5</v>
      </c>
    </row>
    <row r="27" spans="2:6" ht="12.75">
      <c r="B27" s="4" t="s">
        <v>7</v>
      </c>
      <c r="C27" s="20">
        <v>2371.8</v>
      </c>
      <c r="D27" s="20">
        <v>502.2</v>
      </c>
      <c r="E27" s="20">
        <v>13404.1</v>
      </c>
      <c r="F27" s="20">
        <v>225.5</v>
      </c>
    </row>
    <row r="28" spans="2:6" ht="12.75">
      <c r="B28" s="4" t="s">
        <v>8</v>
      </c>
      <c r="C28" s="20">
        <v>3848.2</v>
      </c>
      <c r="D28" s="20">
        <v>535.7</v>
      </c>
      <c r="E28" s="20">
        <v>15608.6</v>
      </c>
      <c r="F28" s="20">
        <v>225.5</v>
      </c>
    </row>
    <row r="29" spans="3:6" ht="12.75">
      <c r="C29" s="21"/>
      <c r="D29" s="21"/>
      <c r="E29" s="21"/>
      <c r="F29" s="21"/>
    </row>
  </sheetData>
  <sheetProtection/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8"/>
  <sheetViews>
    <sheetView zoomScalePageLayoutView="0" workbookViewId="0" topLeftCell="A1">
      <selection activeCell="B2" sqref="B2:E2"/>
    </sheetView>
  </sheetViews>
  <sheetFormatPr defaultColWidth="9.140625" defaultRowHeight="12.75"/>
  <cols>
    <col min="2" max="2" width="20.140625" style="0" bestFit="1" customWidth="1"/>
    <col min="3" max="3" width="35.421875" style="0" customWidth="1"/>
    <col min="4" max="5" width="21.421875" style="0" customWidth="1"/>
  </cols>
  <sheetData>
    <row r="2" spans="2:5" ht="62.25" customHeight="1">
      <c r="B2" s="78" t="s">
        <v>119</v>
      </c>
      <c r="C2" s="79"/>
      <c r="D2" s="79"/>
      <c r="E2" s="79"/>
    </row>
    <row r="3" ht="13.5" thickBot="1"/>
    <row r="4" spans="2:5" ht="13.5" thickBot="1">
      <c r="B4" s="2" t="s">
        <v>9</v>
      </c>
      <c r="C4" s="76" t="s">
        <v>16</v>
      </c>
      <c r="D4" s="76"/>
      <c r="E4" s="6"/>
    </row>
    <row r="6" spans="2:5" ht="139.5" customHeight="1">
      <c r="B6" s="3" t="s">
        <v>10</v>
      </c>
      <c r="C6" s="59" t="s">
        <v>120</v>
      </c>
      <c r="D6" s="59" t="s">
        <v>121</v>
      </c>
      <c r="E6" s="59" t="s">
        <v>122</v>
      </c>
    </row>
    <row r="7" spans="2:5" ht="12.75">
      <c r="B7" s="4" t="s">
        <v>0</v>
      </c>
      <c r="C7" s="1">
        <v>0</v>
      </c>
      <c r="D7" s="7">
        <v>235132.5</v>
      </c>
      <c r="E7" s="24">
        <v>12.4</v>
      </c>
    </row>
    <row r="8" spans="2:5" ht="12.75">
      <c r="B8" s="4" t="s">
        <v>1</v>
      </c>
      <c r="C8" s="1">
        <v>0</v>
      </c>
      <c r="D8" s="7">
        <v>18529.3</v>
      </c>
      <c r="E8" s="24">
        <v>246.8</v>
      </c>
    </row>
    <row r="9" spans="2:5" ht="12.75">
      <c r="B9" s="4" t="s">
        <v>2</v>
      </c>
      <c r="C9" s="1">
        <v>0</v>
      </c>
      <c r="D9" s="7">
        <v>102704.6</v>
      </c>
      <c r="E9" s="24">
        <v>246.8</v>
      </c>
    </row>
    <row r="10" spans="2:5" ht="12.75">
      <c r="B10" s="4" t="s">
        <v>3</v>
      </c>
      <c r="C10" s="1">
        <v>0</v>
      </c>
      <c r="D10" s="7">
        <v>88699.1</v>
      </c>
      <c r="E10" s="24">
        <v>246.8</v>
      </c>
    </row>
    <row r="11" spans="2:5" ht="12.75">
      <c r="B11" s="4" t="s">
        <v>4</v>
      </c>
      <c r="C11" s="1">
        <v>0</v>
      </c>
      <c r="D11" s="7">
        <v>11858</v>
      </c>
      <c r="E11" s="24">
        <v>246.8</v>
      </c>
    </row>
    <row r="12" spans="2:5" ht="12.75">
      <c r="B12" s="4" t="s">
        <v>5</v>
      </c>
      <c r="C12" s="1">
        <v>0</v>
      </c>
      <c r="D12" s="7">
        <v>33460.9</v>
      </c>
      <c r="E12" s="24">
        <v>246.8</v>
      </c>
    </row>
    <row r="13" spans="2:5" ht="12.75">
      <c r="B13" s="4" t="s">
        <v>6</v>
      </c>
      <c r="C13" s="1">
        <v>0</v>
      </c>
      <c r="D13" s="7">
        <v>17464.6</v>
      </c>
      <c r="E13" s="24">
        <v>246.8</v>
      </c>
    </row>
    <row r="14" spans="2:5" ht="12.75">
      <c r="B14" s="4" t="s">
        <v>7</v>
      </c>
      <c r="C14" s="1">
        <v>0</v>
      </c>
      <c r="D14" s="7">
        <v>14012.2</v>
      </c>
      <c r="E14" s="24">
        <v>246.8</v>
      </c>
    </row>
    <row r="15" spans="2:5" ht="12.75">
      <c r="B15" s="4" t="s">
        <v>8</v>
      </c>
      <c r="C15" s="1">
        <v>0</v>
      </c>
      <c r="D15" s="7">
        <v>22228.1</v>
      </c>
      <c r="E15" s="24">
        <v>246.8</v>
      </c>
    </row>
    <row r="16" spans="4:5" ht="12.75">
      <c r="D16" s="21"/>
      <c r="E16" s="21"/>
    </row>
    <row r="18" ht="12.75">
      <c r="B18" s="14"/>
    </row>
  </sheetData>
  <sheetProtection/>
  <mergeCells count="2">
    <mergeCell ref="C4:D4"/>
    <mergeCell ref="B2:E2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6"/>
  <sheetViews>
    <sheetView zoomScalePageLayoutView="0" workbookViewId="0" topLeftCell="A1">
      <selection activeCell="B2" sqref="B2:F2"/>
    </sheetView>
  </sheetViews>
  <sheetFormatPr defaultColWidth="9.140625" defaultRowHeight="12.75"/>
  <cols>
    <col min="2" max="2" width="20.140625" style="0" bestFit="1" customWidth="1"/>
    <col min="3" max="4" width="25.7109375" style="0" customWidth="1"/>
    <col min="5" max="6" width="19.140625" style="0" customWidth="1"/>
  </cols>
  <sheetData>
    <row r="2" spans="2:6" ht="41.25" customHeight="1">
      <c r="B2" s="78" t="s">
        <v>123</v>
      </c>
      <c r="C2" s="79"/>
      <c r="D2" s="79"/>
      <c r="E2" s="79"/>
      <c r="F2" s="79"/>
    </row>
    <row r="3" ht="13.5" thickBot="1"/>
    <row r="4" spans="2:6" ht="13.5" thickBot="1">
      <c r="B4" s="2" t="s">
        <v>9</v>
      </c>
      <c r="C4" s="65" t="s">
        <v>124</v>
      </c>
      <c r="D4" s="72"/>
      <c r="E4" s="6"/>
      <c r="F4" s="6"/>
    </row>
    <row r="6" spans="2:6" ht="104.25" customHeight="1">
      <c r="B6" s="3" t="s">
        <v>10</v>
      </c>
      <c r="C6" s="59" t="s">
        <v>125</v>
      </c>
      <c r="D6" s="59" t="s">
        <v>126</v>
      </c>
      <c r="E6" s="59" t="s">
        <v>127</v>
      </c>
      <c r="F6" s="59" t="s">
        <v>128</v>
      </c>
    </row>
    <row r="7" spans="2:6" ht="12.75">
      <c r="B7" s="4" t="s">
        <v>0</v>
      </c>
      <c r="C7" s="32">
        <v>268319.8</v>
      </c>
      <c r="D7" s="32">
        <v>136690</v>
      </c>
      <c r="E7" s="7">
        <v>180045.7</v>
      </c>
      <c r="F7" s="7">
        <v>70853.2</v>
      </c>
    </row>
    <row r="8" spans="2:6" ht="12.75">
      <c r="B8" s="4" t="s">
        <v>1</v>
      </c>
      <c r="C8" s="7">
        <v>20468.7</v>
      </c>
      <c r="D8" s="7">
        <v>7307.9</v>
      </c>
      <c r="E8" s="7">
        <v>11342.2</v>
      </c>
      <c r="F8" s="7">
        <v>2476.7</v>
      </c>
    </row>
    <row r="9" spans="2:6" ht="12.75">
      <c r="B9" s="4" t="s">
        <v>2</v>
      </c>
      <c r="C9" s="7">
        <v>94997.6</v>
      </c>
      <c r="D9" s="7">
        <v>87362.6</v>
      </c>
      <c r="E9" s="7">
        <v>12101</v>
      </c>
      <c r="F9" s="7">
        <v>3921.5</v>
      </c>
    </row>
    <row r="10" spans="2:6" ht="12.75">
      <c r="B10" s="4" t="s">
        <v>3</v>
      </c>
      <c r="C10" s="7">
        <v>91094.8</v>
      </c>
      <c r="D10" s="7">
        <v>63037.7</v>
      </c>
      <c r="E10" s="7">
        <v>27632.4</v>
      </c>
      <c r="F10" s="7">
        <v>733.3</v>
      </c>
    </row>
    <row r="11" spans="2:6" ht="12.75">
      <c r="B11" s="4" t="s">
        <v>4</v>
      </c>
      <c r="C11" s="7">
        <v>11499.5</v>
      </c>
      <c r="D11" s="7">
        <v>5663.8</v>
      </c>
      <c r="E11" s="7">
        <v>7941.5</v>
      </c>
      <c r="F11" s="7">
        <v>2827.1</v>
      </c>
    </row>
    <row r="12" spans="2:6" ht="12.75">
      <c r="B12" s="4" t="s">
        <v>5</v>
      </c>
      <c r="C12" s="7">
        <v>33878.1</v>
      </c>
      <c r="D12" s="7">
        <v>15513</v>
      </c>
      <c r="E12" s="7">
        <v>27469.5</v>
      </c>
      <c r="F12" s="7">
        <v>8672.3</v>
      </c>
    </row>
    <row r="13" spans="2:6" ht="12.75">
      <c r="B13" s="4" t="s">
        <v>6</v>
      </c>
      <c r="C13" s="7">
        <v>16536.7</v>
      </c>
      <c r="D13" s="7">
        <v>6871.1</v>
      </c>
      <c r="E13" s="7">
        <v>13965.3</v>
      </c>
      <c r="F13" s="7">
        <v>3884.9</v>
      </c>
    </row>
    <row r="14" spans="2:6" ht="12.75">
      <c r="B14" s="4" t="s">
        <v>7</v>
      </c>
      <c r="C14" s="7">
        <v>14173.6</v>
      </c>
      <c r="D14" s="7">
        <v>6049.1</v>
      </c>
      <c r="E14" s="7">
        <v>10923.7</v>
      </c>
      <c r="F14" s="7">
        <v>2944.9</v>
      </c>
    </row>
    <row r="15" spans="2:6" ht="12.75">
      <c r="B15" s="4" t="s">
        <v>8</v>
      </c>
      <c r="C15" s="7">
        <v>19913.2</v>
      </c>
      <c r="D15" s="7">
        <v>9008.7</v>
      </c>
      <c r="E15" s="7">
        <v>15520.5</v>
      </c>
      <c r="F15" s="7">
        <v>4066.7</v>
      </c>
    </row>
    <row r="16" spans="3:6" ht="12.75">
      <c r="C16" s="21"/>
      <c r="D16" s="21"/>
      <c r="E16" s="21"/>
      <c r="F16" s="21"/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 Черкашина</cp:lastModifiedBy>
  <cp:lastPrinted>2021-07-21T08:09:01Z</cp:lastPrinted>
  <dcterms:created xsi:type="dcterms:W3CDTF">1996-10-08T23:32:33Z</dcterms:created>
  <dcterms:modified xsi:type="dcterms:W3CDTF">2021-07-28T12:57:15Z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