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firstSheet="5" activeTab="21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2.1" sheetId="6" r:id="rId6"/>
    <sheet name="2.2" sheetId="7" r:id="rId7"/>
    <sheet name="2.3" sheetId="8" r:id="rId8"/>
    <sheet name="2.4" sheetId="9" r:id="rId9"/>
    <sheet name="3.1" sheetId="10" r:id="rId10"/>
    <sheet name="3.2" sheetId="11" r:id="rId11"/>
    <sheet name="4.5" sheetId="12" r:id="rId12"/>
    <sheet name="3.3" sheetId="13" r:id="rId13"/>
    <sheet name="4.1" sheetId="14" r:id="rId14"/>
    <sheet name="4.2" sheetId="15" r:id="rId15"/>
    <sheet name="4.3" sheetId="16" r:id="rId16"/>
    <sheet name="4.4" sheetId="17" r:id="rId17"/>
    <sheet name="5.1" sheetId="18" r:id="rId18"/>
    <sheet name="5.2" sheetId="19" r:id="rId19"/>
    <sheet name="6.1" sheetId="20" r:id="rId20"/>
    <sheet name="6.2" sheetId="21" r:id="rId21"/>
    <sheet name="6.3" sheetId="22" r:id="rId22"/>
    <sheet name="6.4" sheetId="23" r:id="rId23"/>
    <sheet name="6.5" sheetId="24" r:id="rId24"/>
  </sheets>
  <definedNames>
    <definedName name="_xlnm.Print_Area" localSheetId="5">'2.1'!$B$2:$G$28</definedName>
  </definedNames>
  <calcPr fullCalcOnLoad="1"/>
</workbook>
</file>

<file path=xl/sharedStrings.xml><?xml version="1.0" encoding="utf-8"?>
<sst xmlns="http://schemas.openxmlformats.org/spreadsheetml/2006/main" count="541" uniqueCount="154">
  <si>
    <t>Приморско-Ахтарское</t>
  </si>
  <si>
    <t>Ахтарское</t>
  </si>
  <si>
    <t>Бородинское</t>
  </si>
  <si>
    <t>Бриньковское</t>
  </si>
  <si>
    <t>Новопокровское</t>
  </si>
  <si>
    <t>Ольгинское</t>
  </si>
  <si>
    <t>Приазовское</t>
  </si>
  <si>
    <t>Свободное</t>
  </si>
  <si>
    <t>Степное</t>
  </si>
  <si>
    <t>Формула расчета</t>
  </si>
  <si>
    <t>Показатель</t>
  </si>
  <si>
    <t>Соответствует/не соответствует</t>
  </si>
  <si>
    <t>Наименование поселения</t>
  </si>
  <si>
    <t>Г - объем доходов бюджета (утверждено)</t>
  </si>
  <si>
    <t>Д-объем безвозмездных поступлений в бюджет муниципального образования (утверждено)</t>
  </si>
  <si>
    <t>Отношение дефицита бюджета муниципального образования к утвержденному общему объему доходов бюджета муниципального   образования   без   учета утвержденного  объема  безвозмездных поступлений и (или) поступлений налоговых доходов по дополнительным нормативам отчислений</t>
  </si>
  <si>
    <t>Отношение объема муниципального долга к объему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</si>
  <si>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А – объем муниципального долга муниципального образования</t>
  </si>
  <si>
    <t xml:space="preserve">Отношение объема муниципальных заимствований в отчетном финансовом году к сумме, направляемой в отчетном финансовом году на финансирование дефицита местного бюджета и (или) погашение муниципальных долговых обязательств </t>
  </si>
  <si>
    <t>Р=А/(Б+В)</t>
  </si>
  <si>
    <t xml:space="preserve">Отношение расходов на обслуживание муниципального долга к расходам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</si>
  <si>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>Р=А/(Б-В)</t>
  </si>
  <si>
    <t>А – объем расходов бюджета муниципального образования, направленный на обслуживание муниципального долга, за отчетный период</t>
  </si>
  <si>
    <t>Б – объем расходов бюджета муниципального образования</t>
  </si>
  <si>
    <t>В – объем расходов бюджета муниципального образования, произведенных за счет субвенций из краевого бюджета, за отчетный период;</t>
  </si>
  <si>
    <t>Р=А/Б</t>
  </si>
  <si>
    <t>А – объем расходов на содержание органов местного самоуправления муниципального образования в отчетном периоде</t>
  </si>
  <si>
    <t>Б – утвержденный в установленном порядке норматив формирования расходов на содержание органов местного самоуправления муниципального образования</t>
  </si>
  <si>
    <t>Р=А/Б*100</t>
  </si>
  <si>
    <t xml:space="preserve">Отношение объема просроченной кредиторской задолженности бюджета муниципального образования к расходам бюджета </t>
  </si>
  <si>
    <t>Р=А/(В-Г)*100</t>
  </si>
  <si>
    <t>А – объем просроченной кредиторской задолженности по расходам бюджета муниципального образования</t>
  </si>
  <si>
    <t>В – объем расходов бюджета муниципального образования</t>
  </si>
  <si>
    <t>Г – объем расходов бюджета муниципального образования, осуществляемых за счет субвенций, предоставляемых из бюджетов бюджетной системы</t>
  </si>
  <si>
    <t xml:space="preserve">Динамика удельного веса дебиторской задолженности к общему объему расходов бюджета </t>
  </si>
  <si>
    <t xml:space="preserve">Р=(А/Б)/(В/Г), </t>
  </si>
  <si>
    <t>А – дебиторская задолженность бюджета муниципального образования на конец отчетного периода</t>
  </si>
  <si>
    <t>Б – общий объем расходов бюджета муниципального образования в отчетном периоде;</t>
  </si>
  <si>
    <t>В – дебиторская задолженность бюджета муниципального образования на конец года, предшествующего отчетному</t>
  </si>
  <si>
    <t>Г – общий объем расходов бюджета муниципального образования за год, предшествующий отчетному</t>
  </si>
  <si>
    <t>Динамика недоимки по налоговым доходам, подлежащим зачислению в местный бюджет</t>
  </si>
  <si>
    <t>А – объем недоимки по налоговым доходам, подлежащим зачислению в местный бюджет, на начало отчетного периода</t>
  </si>
  <si>
    <t>Б – объем недоимки по налоговым доходам, подлежащим зачислению в местный бюджет, на конец отчетного периода</t>
  </si>
  <si>
    <t>Отношение фактического исполнения расходов бюджета муниципального образования к уточненным плановым показателям расходов муниципального образования</t>
  </si>
  <si>
    <t>А – кассовые расходы муниципального образования за отчетный период</t>
  </si>
  <si>
    <t>Б – уточненный план расходов муниципального образования на год;</t>
  </si>
  <si>
    <t>Удельный вес расходов бюджета муниципального образования, формируемых в рамках программ</t>
  </si>
  <si>
    <t>Р=(А-Б)/(В-С)*100</t>
  </si>
  <si>
    <t>А – объем расходов местного бюджета на реализацию программ (ведомственных, долгосрочных целевых программ, иных программ)</t>
  </si>
  <si>
    <t>Б – объем расходов местного бюджета на реализацию программ, осуществляемых за счет субвенций, предоставляемых из бюджетов бюджетной системы Российской Федерации;</t>
  </si>
  <si>
    <t>С – объем расходов бюджета, осуществляемых за счет субвенций, предоставляемых из бюджетов бюджетной системы Российской Федерации</t>
  </si>
  <si>
    <t>Доля расходов местного бюджета на содержание органов местного самоуправления муниципального образования к общему объему расходов бюджета муниципального образования без переданных полномочий</t>
  </si>
  <si>
    <t xml:space="preserve">Р=А/Б*100 </t>
  </si>
  <si>
    <t>А – объем расходов местного бюджета на содержание органов местного самоуправления муниципального образования</t>
  </si>
  <si>
    <t>Б – расходы бюджета муниципального образования без переданных полномочий</t>
  </si>
  <si>
    <t>А – объем доходов бюджета муниципального образования за отчетный период</t>
  </si>
  <si>
    <t>Отклонение кассовых расходов в 4 квартале от среднего объема кассовых расходов за 1-3 кварталы отчетного года (равномерность исполнения бюджета)</t>
  </si>
  <si>
    <t>Р=А4/(А3+А2+А1)/3)</t>
  </si>
  <si>
    <t>А2 – объем расходов бюджета муниципального образования во втором квартале отчетного финансового года 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</si>
  <si>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А1 – объем расходов бюджета муниципального образования в первом квартале отчетного финансового года 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</si>
  <si>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А3 – объем расходов бюджета муниципального образования в третьем квартале отчетного финансового года соответственно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</si>
  <si>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А4 – объем расходов бюджета муниципального образования в четвертом квартале отчетного финансового года 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</si>
  <si>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Проведение публичных слушаний по проекту местного бюджета и проекту отчета об исполнении местного бюджета в соответствии с установленным порядком</t>
  </si>
  <si>
    <t>выполняется/не выполняется</t>
  </si>
  <si>
    <t>Реквизиты докумета, регламентирующего порядок проведения публичных слушаний по проекту бюджета и отчету об исполнении бюджета</t>
  </si>
  <si>
    <t>Выполняется/не выполняется</t>
  </si>
  <si>
    <t>Своевременность предоставления бюджетной отчетности в финансовое управление администрации муниципального образования Приморско-Ахтарский район</t>
  </si>
  <si>
    <t>Р=1-А/12</t>
  </si>
  <si>
    <t>А – количество месяцев в отчетном финансовом году, за которые бюджетная отчетность представлена позже установленного срока</t>
  </si>
  <si>
    <t>Интернет-адрес, на котором размещено решение о местном бюджете</t>
  </si>
  <si>
    <t>Итого</t>
  </si>
  <si>
    <t>соответствует</t>
  </si>
  <si>
    <t>доходы</t>
  </si>
  <si>
    <t>А</t>
  </si>
  <si>
    <t>Б</t>
  </si>
  <si>
    <t>Б – утвержденный на отчетный год объем доходов бюджета муниципального образования (по состоянию на 1 января отчетного периода)</t>
  </si>
  <si>
    <t>А – налоговые и неналоговые  доходы бюджета муниципального образования с учетом средств от продажи акций и иных форм участия в капитале, находящихся в собственности муниципального образования  за отчетный период;</t>
  </si>
  <si>
    <t>Б – налоговые и неналоговые  доходы бюджета муниципального образования с учетом средств от продажи акций и иных форм участия в капитале, находящихся в собственности муниципального образования  за аналогичный период года, предшествующего отчетному;</t>
  </si>
  <si>
    <t xml:space="preserve">Динамика налоговых и неналоговых доходов доходов бюджета муниципального образования с учетом средств от продажи акций и иных форм участия в капитале, находящихся в собственности муниципального образования </t>
  </si>
  <si>
    <t>Р=Б/А*100</t>
  </si>
  <si>
    <t xml:space="preserve">Отношение  дотации на выравнивание 
 бюджетной обеспеченности к общему объему налоговых и неналоговых доходов бюджета муниципального образования
</t>
  </si>
  <si>
    <t>Исполнение бюджета муниципального образования по доходам без учета безвозмездных поступлений  к первоначально утвержденному уровню</t>
  </si>
  <si>
    <t xml:space="preserve">Отношение и расходов на содержание органов местного самоуправления муниципального образования к установленному нормативу формирования данных расходов в отчетном периоде </t>
  </si>
  <si>
    <t>Объем полученной дотации</t>
  </si>
  <si>
    <t>Общий объем налоговых и неналоговых доходов</t>
  </si>
  <si>
    <t>объем расходов местного бюджета, осуществляемых за счет субвенций</t>
  </si>
  <si>
    <t>межбюджетных трансфертов в связи с передачей полномочий между органами местного самоуправления муниципальных районов и поселений</t>
  </si>
  <si>
    <t>обслуживание муниципального долга</t>
  </si>
  <si>
    <t>Б – объем доходов бюджета муниципального образования (Утверждено);</t>
  </si>
  <si>
    <t>В – объем безвозмездных поступлений в бюджет муниципального образования (Утверждено);</t>
  </si>
  <si>
    <t>А-размер дефицита бюджета  (факт)</t>
  </si>
  <si>
    <t>В-объем снижения остатков на счетах бюджета  (факт)</t>
  </si>
  <si>
    <t>Размещение на официальных сайтах органов местного самоуправления муниципального образования актуальной редакции решения о местном бюджете</t>
  </si>
  <si>
    <t>Снижение финансовой зависимости местного бюджета от бюджетов других уровней бюджетной системы Российской Федерации</t>
  </si>
  <si>
    <t>Доля бюджетных инвестиций в общем объеме расходов местного бюджета</t>
  </si>
  <si>
    <t>А-объем расходов местного бюджета на осуществление капитальных вложений в объекты капитального строительства муниципальной собственности и приобретение объектов недвижимого имущества в муниципальную собственность за исключением расходов, производимых за счет межбюджетных трансфертов из бюджетов бюджетной системы Российской Федерации, на бюджетные инвестиции;</t>
  </si>
  <si>
    <t>Б – объем субсидий, предоставляемых местным бюджетам на осуществление капитальных вложений в объекты капитального строительства муниципальной собственности и приобретение объектов недвижимого имущества в муниципальную собственность</t>
  </si>
  <si>
    <t>В – общий объем расходов местного бюджета</t>
  </si>
  <si>
    <t>Г – объем расходов местного бюджета, осуществляемых за счет субвенций, предоставляемых из бюджетов бюджетной системы Российской Федерации</t>
  </si>
  <si>
    <t>Р = (A + Б) / (B – Г) x 100</t>
  </si>
  <si>
    <t>Наличие ежегодной оценки</t>
  </si>
  <si>
    <t>Наличие результатов ежегодной оценки эффективности налоговых льгот и ставок местных налогов, установленных представительными органами муниципальных образований (городских округов, поселений) в соответствии с установленным порядком</t>
  </si>
  <si>
    <t>Б – объем межбюджетных трансфертов, поступивших в бюджет муниципального образования в отчетном периоде</t>
  </si>
  <si>
    <t xml:space="preserve">В - объем субвенций, поступивших в бюджет муниципального образования в отчетном периоде </t>
  </si>
  <si>
    <t>Г – объем доходов бюджета муниципального образования за год, предшествующий отчетному периоду</t>
  </si>
  <si>
    <t>Д – объем межбюджетных трансфертов, поступивших в бюджет муниципального образования за год, предшествующий отчетному периоду</t>
  </si>
  <si>
    <t>Е - объем субвенций, поступивших в бюджет муниципального образования за год, предшествующий отчетному периоду</t>
  </si>
  <si>
    <t>Р=(А-В)/(Г-Д)</t>
  </si>
  <si>
    <t xml:space="preserve">Р=А/(Б-В), </t>
  </si>
  <si>
    <t>Наличие на официальных сайтах органов местного самоуправления муниципального образования информации о местном бюджете в доступной и понятной для граждан форме ("бюджета для граждан") по проекту местного бюджета (решению о местном бюджете) и отчету об исполнении местного бюджета</t>
  </si>
  <si>
    <t>А – объем муниципальных заимствований, привлеченных в отчетном периоде (утверждено)</t>
  </si>
  <si>
    <t>Б – сумма, направленная в отчетном периоде на финансирование дефицита бюджета муниципального образования (утверждено);</t>
  </si>
  <si>
    <t>В – сумма, направленная в отчетном периоде на погашение долговых обязательств бюджета муниципального образования (утверждено);</t>
  </si>
  <si>
    <t xml:space="preserve">Р=((Б-В)/А)/((Д-Е)/Г)*100, </t>
  </si>
  <si>
    <t>Интернет-адрес, на котором размещены решение, ежеквартальные отчеты об исполнении бюджета</t>
  </si>
  <si>
    <t>Интернет-адрес, на котором размещена соответствующая информация</t>
  </si>
  <si>
    <t xml:space="preserve">Количество нарушений, выявленных в ходе внешних контрольных мероприятий </t>
  </si>
  <si>
    <t>Р=А</t>
  </si>
  <si>
    <t xml:space="preserve">А - количество нарушений, выявленных в ходе внешних контрольных мероприятий </t>
  </si>
  <si>
    <t>Размещение на официальных сайтах органов местного самоуправления муниципального образования решения об исполнении местного бюджета и ежеквартальных отчетов об исполнении местного бюджета</t>
  </si>
  <si>
    <t>выполняется</t>
  </si>
  <si>
    <t>нет информации</t>
  </si>
  <si>
    <t>Дата проведения публичных слушаний по проекту бюджета на 2017 год</t>
  </si>
  <si>
    <t>Дата проведения публичных слушаний по годовому отчету об исполнении бюджета за 2015 год</t>
  </si>
  <si>
    <t>отсутствует</t>
  </si>
  <si>
    <t>http://prim-ahtarsk.ru/economy72031.html</t>
  </si>
  <si>
    <t>http://prim-ahtarsk.ru/economy7203624.html</t>
  </si>
  <si>
    <t>http://admin-ahtarskogo-sp.ru/index.php/документы/reshenija/reshenija_2016</t>
  </si>
  <si>
    <t>http://borodinskoe-sp.ru/normotvorchestvo/</t>
  </si>
  <si>
    <t>http://admin-brinkovskogo-sp.ru/Economicafinansi</t>
  </si>
  <si>
    <t>http://adm-novopokrov.ru/index.php/документы/reshenija/reshenija_2016</t>
  </si>
  <si>
    <t>http://admin-olginskogo-sp.ru/Economicafinansi/2</t>
  </si>
  <si>
    <t>http://priazovskoe.ru/economy/budget/</t>
  </si>
  <si>
    <t>http://priazovskoe.ru/normotvorchestvo/?doc_set_q=%D0%B1%D1%8E%D0%B4%D0%B6%D0%B5%D1%82+%D0%9C%D0%9E+2016</t>
  </si>
  <si>
    <t>http://svobodnoe-sp.ru/normotvorchestvo/</t>
  </si>
  <si>
    <t>http://svobodnoe-sp.ru/economy/budget/</t>
  </si>
  <si>
    <t>http://stepnogo-sp.ru/index.php/документы/postanovlenija/постановления-2016.</t>
  </si>
  <si>
    <t>http://adm-novopokrov.ru/index.php/документы/postanovlenija/постановления-2016</t>
  </si>
  <si>
    <t>http://admin-ahtarskogo-sp.ru/index.php/документы/postanovlenija/постановления-2016</t>
  </si>
  <si>
    <t>не выполняется (не найдена актуальная редакция)</t>
  </si>
  <si>
    <t>не выполняется</t>
  </si>
  <si>
    <t>не выполняется (не найдено решение об исполнении бюджета за 2015 год, ежеквартальные постановления об исполнении)</t>
  </si>
  <si>
    <t>не выполняется (не найдены ежеквартальные постановления об исполнении бюджета)</t>
  </si>
  <si>
    <t>не выполняется (не найдены ежеквартальные постановления об исполнении бюджета-не все)</t>
  </si>
  <si>
    <t>№ 462 от 21.05.2009г.</t>
  </si>
  <si>
    <t>№ 45 от 11.05.2006г.</t>
  </si>
  <si>
    <t>№ 37 от 15.03.2006г.</t>
  </si>
  <si>
    <t>№ 6 от 03.11.2005</t>
  </si>
  <si>
    <t>№ 37 от 17.03.2006г.</t>
  </si>
  <si>
    <t>№41/1 от 16.03.2006</t>
  </si>
  <si>
    <t>№ 36 от 10.03.2006</t>
  </si>
  <si>
    <t>№33 от 16.03.2006г.</t>
  </si>
  <si>
    <t>№ 37 от 28.03.2006г.</t>
  </si>
  <si>
    <t>http://stepnogo-sp.ru/index.php/администрация/экономика/бюджет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</si>
</sst>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#,##0.0"/>
    <numFmt numFmtId="188" formatCode="0.000000"/>
    <numFmt numFmtId="189" formatCode="[$-FC19]d\ mmmm\ yyyy\ &quot;г.&quot;"/>
  </numFmts>
  <fonts count="38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84" fontId="0" fillId="0" borderId="10" xfId="0" applyNumberFormat="1" applyBorder="1" applyAlignment="1">
      <alignment/>
    </xf>
    <xf numFmtId="185" fontId="0" fillId="0" borderId="10" xfId="0" applyNumberFormat="1" applyBorder="1" applyAlignment="1">
      <alignment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84" fontId="0" fillId="0" borderId="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Border="1" applyAlignment="1">
      <alignment/>
    </xf>
    <xf numFmtId="185" fontId="0" fillId="0" borderId="13" xfId="0" applyNumberFormat="1" applyBorder="1" applyAlignment="1">
      <alignment/>
    </xf>
    <xf numFmtId="187" fontId="0" fillId="0" borderId="10" xfId="0" applyNumberFormat="1" applyBorder="1" applyAlignment="1">
      <alignment/>
    </xf>
    <xf numFmtId="187" fontId="0" fillId="0" borderId="0" xfId="0" applyNumberFormat="1" applyAlignment="1">
      <alignment/>
    </xf>
    <xf numFmtId="187" fontId="0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187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35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187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0" fillId="0" borderId="10" xfId="0" applyNumberFormat="1" applyFont="1" applyBorder="1" applyAlignment="1">
      <alignment/>
    </xf>
    <xf numFmtId="0" fontId="0" fillId="35" borderId="14" xfId="0" applyFill="1" applyBorder="1" applyAlignment="1">
      <alignment/>
    </xf>
    <xf numFmtId="0" fontId="2" fillId="0" borderId="10" xfId="42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34" borderId="0" xfId="0" applyFill="1" applyBorder="1" applyAlignment="1">
      <alignment wrapText="1"/>
    </xf>
    <xf numFmtId="4" fontId="0" fillId="0" borderId="0" xfId="0" applyNumberFormat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16" xfId="0" applyBorder="1" applyAlignment="1">
      <alignment horizontal="center" vertical="center"/>
    </xf>
    <xf numFmtId="184" fontId="0" fillId="0" borderId="0" xfId="0" applyNumberFormat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6" xfId="0" applyFill="1" applyBorder="1" applyAlignment="1">
      <alignment horizontal="center" vertical="center"/>
    </xf>
    <xf numFmtId="187" fontId="0" fillId="0" borderId="13" xfId="0" applyNumberFormat="1" applyFill="1" applyBorder="1" applyAlignment="1">
      <alignment/>
    </xf>
    <xf numFmtId="0" fontId="0" fillId="0" borderId="17" xfId="0" applyFill="1" applyBorder="1" applyAlignment="1">
      <alignment/>
    </xf>
    <xf numFmtId="14" fontId="0" fillId="0" borderId="10" xfId="0" applyNumberFormat="1" applyFill="1" applyBorder="1" applyAlignment="1">
      <alignment/>
    </xf>
    <xf numFmtId="187" fontId="0" fillId="0" borderId="10" xfId="0" applyNumberFormat="1" applyFont="1" applyBorder="1" applyAlignment="1">
      <alignment/>
    </xf>
    <xf numFmtId="0" fontId="2" fillId="0" borderId="10" xfId="42" applyBorder="1" applyAlignment="1" applyProtection="1">
      <alignment wrapText="1"/>
      <protection/>
    </xf>
    <xf numFmtId="0" fontId="2" fillId="0" borderId="0" xfId="42" applyAlignment="1" applyProtection="1">
      <alignment wrapText="1"/>
      <protection/>
    </xf>
    <xf numFmtId="0" fontId="0" fillId="0" borderId="16" xfId="0" applyFont="1" applyBorder="1" applyAlignment="1">
      <alignment horizontal="center" vertical="center"/>
    </xf>
    <xf numFmtId="187" fontId="0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2" fillId="0" borderId="10" xfId="42" applyBorder="1" applyAlignment="1" applyProtection="1">
      <alignment horizontal="left" wrapText="1"/>
      <protection/>
    </xf>
    <xf numFmtId="14" fontId="0" fillId="0" borderId="14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5" borderId="14" xfId="0" applyFont="1" applyFill="1" applyBorder="1" applyAlignment="1">
      <alignment horizontal="center" wrapText="1"/>
    </xf>
    <xf numFmtId="0" fontId="1" fillId="35" borderId="19" xfId="0" applyFont="1" applyFill="1" applyBorder="1" applyAlignment="1">
      <alignment horizontal="center" wrapText="1"/>
    </xf>
    <xf numFmtId="0" fontId="1" fillId="35" borderId="2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admin-ahtarskogo-sp.ru/index.php/&#1076;&#1086;&#1082;&#1091;&#1084;&#1077;&#1085;&#1090;&#1099;/reshenija/reshenija_2016" TargetMode="External" /><Relationship Id="rId2" Type="http://schemas.openxmlformats.org/officeDocument/2006/relationships/hyperlink" Target="http://prim-ahtarsk.ru/economy7203624.html" TargetMode="External" /><Relationship Id="rId3" Type="http://schemas.openxmlformats.org/officeDocument/2006/relationships/hyperlink" Target="http://borodinskoe-sp.ru/normotvorchestvo/" TargetMode="External" /><Relationship Id="rId4" Type="http://schemas.openxmlformats.org/officeDocument/2006/relationships/hyperlink" Target="http://admin-brinkovskogo-sp.ru/Economicafinansi" TargetMode="External" /><Relationship Id="rId5" Type="http://schemas.openxmlformats.org/officeDocument/2006/relationships/hyperlink" Target="http://adm-novopokrov.ru/index.php/&#1076;&#1086;&#1082;&#1091;&#1084;&#1077;&#1085;&#1090;&#1099;/reshenija/reshenija_2016" TargetMode="External" /><Relationship Id="rId6" Type="http://schemas.openxmlformats.org/officeDocument/2006/relationships/hyperlink" Target="http://admin-olginskogo-sp.ru/Economicafinansi/2" TargetMode="External" /><Relationship Id="rId7" Type="http://schemas.openxmlformats.org/officeDocument/2006/relationships/hyperlink" Target="http://priazovskoe.ru/normotvorchestvo/?doc_set_q=%D0%B1%D1%8E%D0%B4%D0%B6%D0%B5%D1%82+%D0%9C%D0%9E+2016" TargetMode="External" /><Relationship Id="rId8" Type="http://schemas.openxmlformats.org/officeDocument/2006/relationships/hyperlink" Target="http://svobodnoe-sp.ru/normotvorchestvo/" TargetMode="External" /><Relationship Id="rId9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admin-ahtarskogo-sp.ru/index.php/&#1076;&#1086;&#1082;&#1091;&#1084;&#1077;&#1085;&#1090;&#1099;/postanovlenija/&#1087;&#1086;&#1089;&#1090;&#1072;&#1085;&#1086;&#1074;&#1083;&#1077;&#1085;&#1080;&#1103;-2016" TargetMode="External" /><Relationship Id="rId2" Type="http://schemas.openxmlformats.org/officeDocument/2006/relationships/hyperlink" Target="http://stepnogo-sp.ru/index.php/&#1076;&#1086;&#1082;&#1091;&#1084;&#1077;&#1085;&#1090;&#1099;/postanovlenija/&#1087;&#1086;&#1089;&#1090;&#1072;&#1085;&#1086;&#1074;&#1083;&#1077;&#1085;&#1080;&#1103;-2016." TargetMode="External" /><Relationship Id="rId3" Type="http://schemas.openxmlformats.org/officeDocument/2006/relationships/hyperlink" Target="http://adm-novopokrov.ru/index.php/&#1076;&#1086;&#1082;&#1091;&#1084;&#1077;&#1085;&#1090;&#1099;/postanovlenija/&#1087;&#1086;&#1089;&#1090;&#1072;&#1085;&#1086;&#1074;&#1083;&#1077;&#1085;&#1080;&#1103;-2016" TargetMode="External" /><Relationship Id="rId4" Type="http://schemas.openxmlformats.org/officeDocument/2006/relationships/hyperlink" Target="http://prim-ahtarsk.ru/economy72031.html" TargetMode="External" /><Relationship Id="rId5" Type="http://schemas.openxmlformats.org/officeDocument/2006/relationships/hyperlink" Target="http://borodinskoe-sp.ru/normotvorchestvo/" TargetMode="External" /><Relationship Id="rId6" Type="http://schemas.openxmlformats.org/officeDocument/2006/relationships/hyperlink" Target="http://admin-brinkovskogo-sp.ru/Economicafinansi" TargetMode="External" /><Relationship Id="rId7" Type="http://schemas.openxmlformats.org/officeDocument/2006/relationships/hyperlink" Target="http://admin-olginskogo-sp.ru/Economicafinansi/2" TargetMode="External" /><Relationship Id="rId8" Type="http://schemas.openxmlformats.org/officeDocument/2006/relationships/hyperlink" Target="http://priazovskoe.ru/economy/budget/" TargetMode="External" /><Relationship Id="rId9" Type="http://schemas.openxmlformats.org/officeDocument/2006/relationships/hyperlink" Target="http://svobodnoe-sp.ru/economy/budget/" TargetMode="External" /><Relationship Id="rId10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G17"/>
  <sheetViews>
    <sheetView zoomScalePageLayoutView="0" workbookViewId="0" topLeftCell="B1">
      <selection activeCell="B2" sqref="B2:G2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18.421875" style="0" customWidth="1"/>
    <col min="5" max="5" width="13.140625" style="0" customWidth="1"/>
    <col min="6" max="6" width="17.140625" style="0" customWidth="1"/>
    <col min="7" max="7" width="10.8515625" style="0" customWidth="1"/>
  </cols>
  <sheetData>
    <row r="2" spans="2:7" ht="68.25" customHeight="1">
      <c r="B2" s="68" t="s">
        <v>15</v>
      </c>
      <c r="C2" s="69"/>
      <c r="D2" s="69"/>
      <c r="E2" s="69"/>
      <c r="F2" s="69"/>
      <c r="G2" s="69"/>
    </row>
    <row r="3" ht="13.5" thickBot="1"/>
    <row r="4" spans="2:5" ht="13.5" thickBot="1">
      <c r="B4" s="2" t="s">
        <v>9</v>
      </c>
      <c r="C4" s="66" t="s">
        <v>107</v>
      </c>
      <c r="D4" s="66"/>
      <c r="E4" s="67"/>
    </row>
    <row r="6" spans="2:7" ht="87.75" customHeight="1">
      <c r="B6" s="3" t="s">
        <v>12</v>
      </c>
      <c r="C6" s="3" t="s">
        <v>90</v>
      </c>
      <c r="D6" s="3" t="s">
        <v>91</v>
      </c>
      <c r="E6" s="3" t="s">
        <v>13</v>
      </c>
      <c r="F6" s="3" t="s">
        <v>14</v>
      </c>
      <c r="G6" s="3" t="s">
        <v>10</v>
      </c>
    </row>
    <row r="7" spans="2:7" ht="12.75">
      <c r="B7" s="4" t="s">
        <v>0</v>
      </c>
      <c r="C7" s="26">
        <v>0</v>
      </c>
      <c r="D7" s="26">
        <v>0</v>
      </c>
      <c r="E7" s="40">
        <v>100228.5</v>
      </c>
      <c r="F7" s="40">
        <v>12977.6</v>
      </c>
      <c r="G7" s="14">
        <f>(C7-D7)/(E7-F7)</f>
        <v>0</v>
      </c>
    </row>
    <row r="8" spans="2:7" ht="12.75">
      <c r="B8" s="4" t="s">
        <v>1</v>
      </c>
      <c r="C8" s="24">
        <v>0</v>
      </c>
      <c r="D8" s="24">
        <v>0</v>
      </c>
      <c r="E8" s="7">
        <v>15007.6</v>
      </c>
      <c r="F8" s="7">
        <v>7608.2</v>
      </c>
      <c r="G8" s="14">
        <f aca="true" t="shared" si="0" ref="G8:G15">(C8-D8)/(E8-F8)</f>
        <v>0</v>
      </c>
    </row>
    <row r="9" spans="2:7" ht="12.75">
      <c r="B9" s="4" t="s">
        <v>2</v>
      </c>
      <c r="C9" s="24">
        <v>0</v>
      </c>
      <c r="D9" s="24">
        <v>0</v>
      </c>
      <c r="E9" s="7">
        <v>10491.9</v>
      </c>
      <c r="F9" s="7">
        <v>3463.8</v>
      </c>
      <c r="G9" s="14">
        <f t="shared" si="0"/>
        <v>0</v>
      </c>
    </row>
    <row r="10" spans="2:7" ht="12.75">
      <c r="B10" s="4" t="s">
        <v>3</v>
      </c>
      <c r="C10" s="24">
        <v>0</v>
      </c>
      <c r="D10" s="24">
        <v>0</v>
      </c>
      <c r="E10" s="7">
        <v>32707.6</v>
      </c>
      <c r="F10" s="7">
        <v>14126.1</v>
      </c>
      <c r="G10" s="14">
        <f t="shared" si="0"/>
        <v>0</v>
      </c>
    </row>
    <row r="11" spans="2:7" ht="12.75">
      <c r="B11" s="4" t="s">
        <v>4</v>
      </c>
      <c r="C11" s="24">
        <v>73.3</v>
      </c>
      <c r="D11" s="24">
        <v>73.3</v>
      </c>
      <c r="E11" s="7">
        <v>7785.7</v>
      </c>
      <c r="F11" s="7">
        <v>3682.8</v>
      </c>
      <c r="G11" s="14">
        <f t="shared" si="0"/>
        <v>0</v>
      </c>
    </row>
    <row r="12" spans="2:7" ht="12.75">
      <c r="B12" s="4" t="s">
        <v>5</v>
      </c>
      <c r="C12" s="24">
        <v>33.6</v>
      </c>
      <c r="D12" s="24">
        <v>33.6</v>
      </c>
      <c r="E12" s="7">
        <v>23508.3</v>
      </c>
      <c r="F12" s="7">
        <v>8113.9</v>
      </c>
      <c r="G12" s="14">
        <f t="shared" si="0"/>
        <v>0</v>
      </c>
    </row>
    <row r="13" spans="2:7" ht="12.75">
      <c r="B13" s="4" t="s">
        <v>6</v>
      </c>
      <c r="C13" s="24">
        <v>0</v>
      </c>
      <c r="D13" s="24">
        <v>0</v>
      </c>
      <c r="E13" s="7">
        <v>10353.7</v>
      </c>
      <c r="F13" s="7">
        <v>2348.1</v>
      </c>
      <c r="G13" s="14">
        <f t="shared" si="0"/>
        <v>0</v>
      </c>
    </row>
    <row r="14" spans="2:7" ht="12.75">
      <c r="B14" s="4" t="s">
        <v>7</v>
      </c>
      <c r="C14" s="24">
        <v>1390.2</v>
      </c>
      <c r="D14" s="24">
        <v>390.2</v>
      </c>
      <c r="E14" s="7">
        <v>9569.1</v>
      </c>
      <c r="F14" s="7">
        <v>2959.5</v>
      </c>
      <c r="G14" s="14">
        <f t="shared" si="0"/>
        <v>0.1512950859356088</v>
      </c>
    </row>
    <row r="15" spans="2:7" ht="12.75">
      <c r="B15" s="4" t="s">
        <v>8</v>
      </c>
      <c r="C15" s="24">
        <v>0</v>
      </c>
      <c r="D15" s="24">
        <v>0</v>
      </c>
      <c r="E15" s="7">
        <v>18940.3</v>
      </c>
      <c r="F15" s="7">
        <v>11348.5</v>
      </c>
      <c r="G15" s="14">
        <f t="shared" si="0"/>
        <v>0</v>
      </c>
    </row>
    <row r="16" spans="3:6" ht="12.75">
      <c r="C16" s="25"/>
      <c r="D16" s="25"/>
      <c r="E16" s="25"/>
      <c r="F16" s="25"/>
    </row>
    <row r="17" ht="12.75">
      <c r="B17" s="17"/>
    </row>
  </sheetData>
  <sheetProtection/>
  <mergeCells count="2">
    <mergeCell ref="C4:E4"/>
    <mergeCell ref="B2:G2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E18"/>
  <sheetViews>
    <sheetView zoomScalePageLayoutView="0" workbookViewId="0" topLeftCell="B1">
      <selection activeCell="G10" sqref="G10"/>
    </sheetView>
  </sheetViews>
  <sheetFormatPr defaultColWidth="9.140625" defaultRowHeight="12.75"/>
  <cols>
    <col min="2" max="2" width="20.140625" style="0" bestFit="1" customWidth="1"/>
    <col min="3" max="3" width="33.421875" style="0" customWidth="1"/>
    <col min="4" max="4" width="30.7109375" style="0" customWidth="1"/>
    <col min="5" max="5" width="10.8515625" style="0" customWidth="1"/>
  </cols>
  <sheetData>
    <row r="2" spans="2:5" ht="46.5" customHeight="1">
      <c r="B2" s="68" t="s">
        <v>78</v>
      </c>
      <c r="C2" s="69"/>
      <c r="D2" s="69"/>
      <c r="E2" s="69"/>
    </row>
    <row r="3" ht="13.5" thickBot="1"/>
    <row r="4" spans="2:4" ht="13.5" thickBot="1">
      <c r="B4" s="2" t="s">
        <v>9</v>
      </c>
      <c r="C4" s="66" t="s">
        <v>28</v>
      </c>
      <c r="D4" s="66"/>
    </row>
    <row r="6" spans="2:5" ht="141" customHeight="1">
      <c r="B6" s="3" t="s">
        <v>12</v>
      </c>
      <c r="C6" s="3" t="s">
        <v>76</v>
      </c>
      <c r="D6" s="3" t="s">
        <v>77</v>
      </c>
      <c r="E6" s="3" t="s">
        <v>10</v>
      </c>
    </row>
    <row r="7" spans="2:5" ht="12.75">
      <c r="B7" s="4" t="s">
        <v>0</v>
      </c>
      <c r="C7" s="24">
        <v>98522.1</v>
      </c>
      <c r="D7" s="24">
        <v>93673.5</v>
      </c>
      <c r="E7" s="7">
        <f>C7/D7*100</f>
        <v>105.17606366795304</v>
      </c>
    </row>
    <row r="8" spans="2:5" ht="12.75">
      <c r="B8" s="4" t="s">
        <v>1</v>
      </c>
      <c r="C8" s="24">
        <v>9618.3</v>
      </c>
      <c r="D8" s="24">
        <v>8912.3</v>
      </c>
      <c r="E8" s="7">
        <f aca="true" t="shared" si="0" ref="E8:E15">C8/D8*100</f>
        <v>107.92163639015742</v>
      </c>
    </row>
    <row r="9" spans="2:5" ht="12.75">
      <c r="B9" s="4" t="s">
        <v>2</v>
      </c>
      <c r="C9" s="24">
        <v>29936.5</v>
      </c>
      <c r="D9" s="24">
        <v>5032.4</v>
      </c>
      <c r="E9" s="7">
        <f t="shared" si="0"/>
        <v>594.8752086479612</v>
      </c>
    </row>
    <row r="10" spans="2:5" ht="12.75">
      <c r="B10" s="4" t="s">
        <v>3</v>
      </c>
      <c r="C10" s="24">
        <v>22849.2</v>
      </c>
      <c r="D10" s="24">
        <v>17673.8</v>
      </c>
      <c r="E10" s="7">
        <f t="shared" si="0"/>
        <v>129.28289332231893</v>
      </c>
    </row>
    <row r="11" spans="2:5" ht="12.75">
      <c r="B11" s="4" t="s">
        <v>4</v>
      </c>
      <c r="C11" s="24">
        <v>4759.9</v>
      </c>
      <c r="D11" s="24">
        <v>4247.7</v>
      </c>
      <c r="E11" s="7">
        <f t="shared" si="0"/>
        <v>112.05829036890552</v>
      </c>
    </row>
    <row r="12" spans="2:5" ht="12.75">
      <c r="B12" s="4" t="s">
        <v>5</v>
      </c>
      <c r="C12" s="24">
        <v>16255.6</v>
      </c>
      <c r="D12" s="24">
        <v>14302.7</v>
      </c>
      <c r="E12" s="7">
        <f t="shared" si="0"/>
        <v>113.65406531633886</v>
      </c>
    </row>
    <row r="13" spans="2:5" ht="12.75">
      <c r="B13" s="4" t="s">
        <v>6</v>
      </c>
      <c r="C13" s="24">
        <v>8454.8</v>
      </c>
      <c r="D13" s="24">
        <v>7019.5</v>
      </c>
      <c r="E13" s="7">
        <f t="shared" si="0"/>
        <v>120.44732530807036</v>
      </c>
    </row>
    <row r="14" spans="2:5" ht="12.75">
      <c r="B14" s="4" t="s">
        <v>7</v>
      </c>
      <c r="C14" s="24">
        <v>6827.2</v>
      </c>
      <c r="D14" s="24">
        <v>6737.5</v>
      </c>
      <c r="E14" s="7">
        <f t="shared" si="0"/>
        <v>101.3313543599258</v>
      </c>
    </row>
    <row r="15" spans="2:5" ht="12.75">
      <c r="B15" s="4" t="s">
        <v>8</v>
      </c>
      <c r="C15" s="24">
        <v>8079.1</v>
      </c>
      <c r="D15" s="24">
        <v>6547.5</v>
      </c>
      <c r="E15" s="7">
        <f t="shared" si="0"/>
        <v>123.39213440244367</v>
      </c>
    </row>
    <row r="16" spans="3:4" ht="12.75">
      <c r="C16" s="39"/>
      <c r="D16" s="39"/>
    </row>
    <row r="17" ht="12.75">
      <c r="D17" s="8"/>
    </row>
    <row r="18" ht="12.75">
      <c r="B18" s="17"/>
    </row>
  </sheetData>
  <sheetProtection/>
  <mergeCells count="2">
    <mergeCell ref="C4:D4"/>
    <mergeCell ref="B2:E2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E17"/>
  <sheetViews>
    <sheetView zoomScalePageLayoutView="0" workbookViewId="0" topLeftCell="B1">
      <selection activeCell="C23" sqref="C23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  <col min="5" max="5" width="10.8515625" style="0" customWidth="1"/>
  </cols>
  <sheetData>
    <row r="2" spans="2:5" ht="30.75" customHeight="1">
      <c r="B2" s="68" t="s">
        <v>40</v>
      </c>
      <c r="C2" s="69"/>
      <c r="D2" s="69"/>
      <c r="E2" s="69"/>
    </row>
    <row r="3" ht="13.5" thickBot="1"/>
    <row r="4" spans="2:4" ht="13.5" thickBot="1">
      <c r="B4" s="2" t="s">
        <v>9</v>
      </c>
      <c r="C4" s="66" t="s">
        <v>79</v>
      </c>
      <c r="D4" s="66"/>
    </row>
    <row r="6" spans="2:5" ht="75.75" customHeight="1">
      <c r="B6" s="3" t="s">
        <v>12</v>
      </c>
      <c r="C6" s="3" t="s">
        <v>41</v>
      </c>
      <c r="D6" s="3" t="s">
        <v>42</v>
      </c>
      <c r="E6" s="3" t="s">
        <v>10</v>
      </c>
    </row>
    <row r="7" spans="2:5" ht="12.75">
      <c r="B7" s="4" t="s">
        <v>0</v>
      </c>
      <c r="C7" s="24">
        <v>21113</v>
      </c>
      <c r="D7" s="24">
        <v>23367.9</v>
      </c>
      <c r="E7" s="11">
        <f>D7/C7*100</f>
        <v>110.68014967081893</v>
      </c>
    </row>
    <row r="8" spans="2:5" ht="12.75">
      <c r="B8" s="4" t="s">
        <v>1</v>
      </c>
      <c r="C8" s="24">
        <v>942</v>
      </c>
      <c r="D8" s="24">
        <v>1441.4</v>
      </c>
      <c r="E8" s="11">
        <f aca="true" t="shared" si="0" ref="E8:E15">D8/C8*100</f>
        <v>153.0148619957537</v>
      </c>
    </row>
    <row r="9" spans="2:5" ht="12.75">
      <c r="B9" s="4" t="s">
        <v>2</v>
      </c>
      <c r="C9" s="24">
        <v>1039</v>
      </c>
      <c r="D9" s="24">
        <v>1162.6</v>
      </c>
      <c r="E9" s="11">
        <f t="shared" si="0"/>
        <v>111.8960538979788</v>
      </c>
    </row>
    <row r="10" spans="2:5" ht="12.75">
      <c r="B10" s="4" t="s">
        <v>3</v>
      </c>
      <c r="C10" s="24">
        <v>1635</v>
      </c>
      <c r="D10" s="24">
        <v>2089.8</v>
      </c>
      <c r="E10" s="11">
        <f t="shared" si="0"/>
        <v>127.8165137614679</v>
      </c>
    </row>
    <row r="11" spans="2:5" ht="12.75">
      <c r="B11" s="4" t="s">
        <v>4</v>
      </c>
      <c r="C11" s="24">
        <v>678</v>
      </c>
      <c r="D11" s="24">
        <v>947.3</v>
      </c>
      <c r="E11" s="11">
        <f t="shared" si="0"/>
        <v>139.71976401179938</v>
      </c>
    </row>
    <row r="12" spans="2:5" ht="12.75">
      <c r="B12" s="4" t="s">
        <v>5</v>
      </c>
      <c r="C12" s="24">
        <v>1358</v>
      </c>
      <c r="D12" s="24">
        <v>1471.5</v>
      </c>
      <c r="E12" s="11">
        <f t="shared" si="0"/>
        <v>108.35787923416788</v>
      </c>
    </row>
    <row r="13" spans="2:5" ht="12.75">
      <c r="B13" s="4" t="s">
        <v>6</v>
      </c>
      <c r="C13" s="24">
        <v>1419</v>
      </c>
      <c r="D13" s="24">
        <v>1588.1</v>
      </c>
      <c r="E13" s="11">
        <f t="shared" si="0"/>
        <v>111.91684284707539</v>
      </c>
    </row>
    <row r="14" spans="2:5" ht="12.75">
      <c r="B14" s="4" t="s">
        <v>7</v>
      </c>
      <c r="C14" s="24">
        <v>2006.5</v>
      </c>
      <c r="D14" s="24">
        <v>2043.3</v>
      </c>
      <c r="E14" s="11">
        <f t="shared" si="0"/>
        <v>101.83403937204088</v>
      </c>
    </row>
    <row r="15" spans="2:5" ht="12.75">
      <c r="B15" s="4" t="s">
        <v>8</v>
      </c>
      <c r="C15" s="24">
        <v>664</v>
      </c>
      <c r="D15" s="24">
        <v>825.2</v>
      </c>
      <c r="E15" s="11">
        <f t="shared" si="0"/>
        <v>124.27710843373494</v>
      </c>
    </row>
    <row r="16" spans="3:4" ht="12.75">
      <c r="C16" s="38"/>
      <c r="D16" s="38"/>
    </row>
    <row r="17" ht="12.75">
      <c r="B17" s="17"/>
    </row>
  </sheetData>
  <sheetProtection/>
  <mergeCells count="2">
    <mergeCell ref="C4:D4"/>
    <mergeCell ref="B2:E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C17"/>
  <sheetViews>
    <sheetView zoomScalePageLayoutView="0" workbookViewId="0" topLeftCell="A2">
      <selection activeCell="D11" sqref="D11"/>
    </sheetView>
  </sheetViews>
  <sheetFormatPr defaultColWidth="9.140625" defaultRowHeight="12.75"/>
  <cols>
    <col min="2" max="2" width="20.140625" style="0" bestFit="1" customWidth="1"/>
    <col min="3" max="3" width="20.140625" style="0" customWidth="1"/>
  </cols>
  <sheetData>
    <row r="2" spans="2:3" ht="75" customHeight="1">
      <c r="B2" s="68" t="s">
        <v>116</v>
      </c>
      <c r="C2" s="69"/>
    </row>
    <row r="3" ht="13.5" thickBot="1"/>
    <row r="4" spans="2:3" ht="13.5" thickBot="1">
      <c r="B4" s="2" t="s">
        <v>9</v>
      </c>
      <c r="C4" s="49" t="s">
        <v>117</v>
      </c>
    </row>
    <row r="6" spans="2:3" ht="75.75" customHeight="1">
      <c r="B6" s="3" t="s">
        <v>12</v>
      </c>
      <c r="C6" s="3" t="s">
        <v>118</v>
      </c>
    </row>
    <row r="7" spans="2:3" ht="12.75">
      <c r="B7" s="4" t="s">
        <v>0</v>
      </c>
      <c r="C7" s="16">
        <v>1</v>
      </c>
    </row>
    <row r="8" spans="2:3" ht="12.75">
      <c r="B8" s="4" t="s">
        <v>1</v>
      </c>
      <c r="C8" s="16">
        <v>0</v>
      </c>
    </row>
    <row r="9" spans="2:3" ht="12.75">
      <c r="B9" s="4" t="s">
        <v>2</v>
      </c>
      <c r="C9" s="16">
        <v>0</v>
      </c>
    </row>
    <row r="10" spans="2:3" ht="12.75">
      <c r="B10" s="4" t="s">
        <v>3</v>
      </c>
      <c r="C10" s="16">
        <v>0</v>
      </c>
    </row>
    <row r="11" spans="2:3" ht="12.75">
      <c r="B11" s="4" t="s">
        <v>4</v>
      </c>
      <c r="C11" s="16">
        <v>1</v>
      </c>
    </row>
    <row r="12" spans="2:3" ht="12.75">
      <c r="B12" s="4" t="s">
        <v>5</v>
      </c>
      <c r="C12" s="16">
        <v>0</v>
      </c>
    </row>
    <row r="13" spans="2:3" ht="12.75">
      <c r="B13" s="4" t="s">
        <v>6</v>
      </c>
      <c r="C13" s="16">
        <v>0</v>
      </c>
    </row>
    <row r="14" spans="2:3" ht="12.75">
      <c r="B14" s="4" t="s">
        <v>7</v>
      </c>
      <c r="C14" s="16">
        <v>0</v>
      </c>
    </row>
    <row r="15" spans="2:3" ht="12.75">
      <c r="B15" s="4" t="s">
        <v>8</v>
      </c>
      <c r="C15" s="16">
        <v>0</v>
      </c>
    </row>
    <row r="17" spans="2:3" ht="12.75">
      <c r="B17" s="17"/>
      <c r="C17" s="17"/>
    </row>
  </sheetData>
  <sheetProtection/>
  <mergeCells count="1">
    <mergeCell ref="B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C15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20.140625" style="0" bestFit="1" customWidth="1"/>
    <col min="3" max="3" width="48.57421875" style="0" customWidth="1"/>
  </cols>
  <sheetData>
    <row r="2" spans="2:3" ht="81.75" customHeight="1">
      <c r="B2" s="68" t="s">
        <v>101</v>
      </c>
      <c r="C2" s="69"/>
    </row>
    <row r="3" ht="13.5" thickBot="1"/>
    <row r="4" spans="2:3" ht="13.5" thickBot="1">
      <c r="B4" s="2" t="s">
        <v>9</v>
      </c>
      <c r="C4" s="5" t="s">
        <v>63</v>
      </c>
    </row>
    <row r="6" spans="2:3" ht="96" customHeight="1">
      <c r="B6" s="3" t="s">
        <v>12</v>
      </c>
      <c r="C6" s="3" t="s">
        <v>100</v>
      </c>
    </row>
    <row r="7" spans="2:3" ht="12.75">
      <c r="B7" s="4" t="s">
        <v>0</v>
      </c>
      <c r="C7" s="9" t="s">
        <v>120</v>
      </c>
    </row>
    <row r="8" spans="2:3" ht="12.75">
      <c r="B8" s="4" t="s">
        <v>1</v>
      </c>
      <c r="C8" s="9" t="s">
        <v>120</v>
      </c>
    </row>
    <row r="9" spans="2:3" ht="12.75">
      <c r="B9" s="4" t="s">
        <v>2</v>
      </c>
      <c r="C9" s="9" t="s">
        <v>120</v>
      </c>
    </row>
    <row r="10" spans="2:3" ht="12.75">
      <c r="B10" s="4" t="s">
        <v>3</v>
      </c>
      <c r="C10" s="9" t="s">
        <v>120</v>
      </c>
    </row>
    <row r="11" spans="2:3" ht="12.75">
      <c r="B11" s="4" t="s">
        <v>4</v>
      </c>
      <c r="C11" s="9" t="s">
        <v>120</v>
      </c>
    </row>
    <row r="12" spans="2:3" ht="12.75">
      <c r="B12" s="4" t="s">
        <v>5</v>
      </c>
      <c r="C12" s="9" t="s">
        <v>120</v>
      </c>
    </row>
    <row r="13" spans="2:3" ht="12.75">
      <c r="B13" s="4" t="s">
        <v>6</v>
      </c>
      <c r="C13" s="9" t="s">
        <v>120</v>
      </c>
    </row>
    <row r="14" spans="2:3" ht="12.75">
      <c r="B14" s="4" t="s">
        <v>7</v>
      </c>
      <c r="C14" s="9" t="s">
        <v>120</v>
      </c>
    </row>
    <row r="15" spans="2:3" ht="12.75">
      <c r="B15" s="4" t="s">
        <v>8</v>
      </c>
      <c r="C15" s="9" t="s">
        <v>120</v>
      </c>
    </row>
  </sheetData>
  <sheetProtection/>
  <mergeCells count="1">
    <mergeCell ref="B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E16"/>
  <sheetViews>
    <sheetView zoomScalePageLayoutView="0" workbookViewId="0" topLeftCell="B1">
      <selection activeCell="C21" sqref="C21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  <col min="5" max="5" width="10.8515625" style="0" customWidth="1"/>
  </cols>
  <sheetData>
    <row r="2" spans="2:5" ht="54.75" customHeight="1">
      <c r="B2" s="68" t="s">
        <v>43</v>
      </c>
      <c r="C2" s="69"/>
      <c r="D2" s="69"/>
      <c r="E2" s="69"/>
    </row>
    <row r="3" ht="13.5" thickBot="1"/>
    <row r="4" spans="2:4" ht="13.5" thickBot="1">
      <c r="B4" s="2" t="s">
        <v>9</v>
      </c>
      <c r="C4" s="66" t="s">
        <v>25</v>
      </c>
      <c r="D4" s="66"/>
    </row>
    <row r="6" spans="2:5" ht="67.5" customHeight="1">
      <c r="B6" s="3" t="s">
        <v>12</v>
      </c>
      <c r="C6" s="3" t="s">
        <v>44</v>
      </c>
      <c r="D6" s="3" t="s">
        <v>45</v>
      </c>
      <c r="E6" s="3" t="s">
        <v>10</v>
      </c>
    </row>
    <row r="7" spans="2:5" ht="12.75">
      <c r="B7" s="4" t="s">
        <v>0</v>
      </c>
      <c r="C7" s="7">
        <v>110369.5</v>
      </c>
      <c r="D7" s="7">
        <v>111509.6</v>
      </c>
      <c r="E7" s="14">
        <f>C7/D7*100</f>
        <v>98.97757681849814</v>
      </c>
    </row>
    <row r="8" spans="2:5" ht="12.75">
      <c r="B8" s="4" t="s">
        <v>1</v>
      </c>
      <c r="C8" s="7">
        <v>15972.2</v>
      </c>
      <c r="D8" s="7">
        <v>16073.5</v>
      </c>
      <c r="E8" s="14">
        <f aca="true" t="shared" si="0" ref="E8:E15">C8/D8*100</f>
        <v>99.36977011851806</v>
      </c>
    </row>
    <row r="9" spans="2:5" ht="12.75">
      <c r="B9" s="4" t="s">
        <v>2</v>
      </c>
      <c r="C9" s="7">
        <v>10432.3</v>
      </c>
      <c r="D9" s="7">
        <v>10962.1</v>
      </c>
      <c r="E9" s="14">
        <f t="shared" si="0"/>
        <v>95.16698442816612</v>
      </c>
    </row>
    <row r="10" spans="2:5" ht="12.75">
      <c r="B10" s="4" t="s">
        <v>3</v>
      </c>
      <c r="C10" s="7">
        <v>31768.2</v>
      </c>
      <c r="D10" s="7">
        <v>36090.5</v>
      </c>
      <c r="E10" s="14">
        <f t="shared" si="0"/>
        <v>88.02371815297654</v>
      </c>
    </row>
    <row r="11" spans="2:5" ht="12.75">
      <c r="B11" s="4" t="s">
        <v>4</v>
      </c>
      <c r="C11" s="7">
        <v>8492.9</v>
      </c>
      <c r="D11" s="7">
        <v>8964.1</v>
      </c>
      <c r="E11" s="14">
        <f t="shared" si="0"/>
        <v>94.7434767572874</v>
      </c>
    </row>
    <row r="12" spans="2:5" ht="12.75">
      <c r="B12" s="4" t="s">
        <v>5</v>
      </c>
      <c r="C12" s="7">
        <v>24345.1</v>
      </c>
      <c r="D12" s="7">
        <v>24437.1</v>
      </c>
      <c r="E12" s="14">
        <f t="shared" si="0"/>
        <v>99.62352324948542</v>
      </c>
    </row>
    <row r="13" spans="2:5" ht="12.75">
      <c r="B13" s="4" t="s">
        <v>6</v>
      </c>
      <c r="C13" s="7">
        <v>9505</v>
      </c>
      <c r="D13" s="7">
        <v>10468</v>
      </c>
      <c r="E13" s="14">
        <f t="shared" si="0"/>
        <v>90.80053496369888</v>
      </c>
    </row>
    <row r="14" spans="2:5" ht="12.75">
      <c r="B14" s="4" t="s">
        <v>7</v>
      </c>
      <c r="C14" s="7">
        <v>11137.7</v>
      </c>
      <c r="D14" s="7">
        <v>11541.2</v>
      </c>
      <c r="E14" s="14">
        <f t="shared" si="0"/>
        <v>96.5038297577375</v>
      </c>
    </row>
    <row r="15" spans="2:5" ht="12.75">
      <c r="B15" s="4" t="s">
        <v>8</v>
      </c>
      <c r="C15" s="7">
        <v>18859.8</v>
      </c>
      <c r="D15" s="7">
        <v>19318.4</v>
      </c>
      <c r="E15" s="14">
        <f t="shared" si="0"/>
        <v>97.62609739937054</v>
      </c>
    </row>
    <row r="16" spans="3:4" ht="12.75">
      <c r="C16" s="25"/>
      <c r="D16" s="25"/>
    </row>
  </sheetData>
  <sheetProtection/>
  <mergeCells count="2">
    <mergeCell ref="C4:D4"/>
    <mergeCell ref="B2:E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G19"/>
  <sheetViews>
    <sheetView zoomScalePageLayoutView="0" workbookViewId="0" topLeftCell="C1">
      <selection activeCell="B16" sqref="A16:IV16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  <col min="5" max="5" width="20.57421875" style="0" customWidth="1"/>
    <col min="6" max="6" width="24.140625" style="0" customWidth="1"/>
    <col min="7" max="7" width="10.8515625" style="0" customWidth="1"/>
  </cols>
  <sheetData>
    <row r="2" spans="2:7" ht="30.75" customHeight="1">
      <c r="B2" s="68" t="s">
        <v>46</v>
      </c>
      <c r="C2" s="69"/>
      <c r="D2" s="69"/>
      <c r="E2" s="69"/>
      <c r="F2" s="69"/>
      <c r="G2" s="69"/>
    </row>
    <row r="3" ht="13.5" thickBot="1"/>
    <row r="4" spans="2:6" ht="13.5" thickBot="1">
      <c r="B4" s="2" t="s">
        <v>9</v>
      </c>
      <c r="C4" s="66" t="s">
        <v>47</v>
      </c>
      <c r="D4" s="66"/>
      <c r="E4" s="6"/>
      <c r="F4" s="6"/>
    </row>
    <row r="6" spans="2:7" ht="99.75" customHeight="1">
      <c r="B6" s="3" t="s">
        <v>12</v>
      </c>
      <c r="C6" s="3" t="s">
        <v>48</v>
      </c>
      <c r="D6" s="3" t="s">
        <v>49</v>
      </c>
      <c r="E6" s="3" t="s">
        <v>32</v>
      </c>
      <c r="F6" s="3" t="s">
        <v>50</v>
      </c>
      <c r="G6" s="3" t="s">
        <v>10</v>
      </c>
    </row>
    <row r="7" spans="2:7" ht="12.75">
      <c r="B7" s="4" t="s">
        <v>0</v>
      </c>
      <c r="C7" s="28">
        <v>70797.1</v>
      </c>
      <c r="D7" s="16">
        <v>0</v>
      </c>
      <c r="E7" s="7">
        <v>110369.5</v>
      </c>
      <c r="F7" s="28">
        <v>12.4</v>
      </c>
      <c r="G7" s="11">
        <f>(C7-D7)/(E7-F7)*100</f>
        <v>64.15273688779426</v>
      </c>
    </row>
    <row r="8" spans="2:7" ht="12.75">
      <c r="B8" s="4" t="s">
        <v>1</v>
      </c>
      <c r="C8" s="28">
        <v>11462.7</v>
      </c>
      <c r="D8" s="16">
        <v>0</v>
      </c>
      <c r="E8" s="7">
        <v>15972.2</v>
      </c>
      <c r="F8" s="28">
        <v>194.2</v>
      </c>
      <c r="G8" s="11">
        <f aca="true" t="shared" si="0" ref="G8:G15">(C8-D8)/(E8-F8)*100</f>
        <v>72.64989225503867</v>
      </c>
    </row>
    <row r="9" spans="2:7" ht="12.75">
      <c r="B9" s="4" t="s">
        <v>2</v>
      </c>
      <c r="C9" s="28">
        <v>5679.4</v>
      </c>
      <c r="D9" s="16">
        <v>0</v>
      </c>
      <c r="E9" s="7">
        <v>10432.3</v>
      </c>
      <c r="F9" s="28">
        <v>194.2</v>
      </c>
      <c r="G9" s="11">
        <f t="shared" si="0"/>
        <v>55.47318350084489</v>
      </c>
    </row>
    <row r="10" spans="2:7" ht="12.75">
      <c r="B10" s="4" t="s">
        <v>3</v>
      </c>
      <c r="C10" s="28">
        <v>24003.5</v>
      </c>
      <c r="D10" s="16">
        <v>0</v>
      </c>
      <c r="E10" s="7">
        <v>31768.2</v>
      </c>
      <c r="F10" s="28">
        <v>194.2</v>
      </c>
      <c r="G10" s="11">
        <f t="shared" si="0"/>
        <v>76.02299360233104</v>
      </c>
    </row>
    <row r="11" spans="2:7" ht="12.75">
      <c r="B11" s="4" t="s">
        <v>4</v>
      </c>
      <c r="C11" s="28">
        <v>4346.1</v>
      </c>
      <c r="D11" s="16">
        <v>0</v>
      </c>
      <c r="E11" s="7">
        <v>8492.9</v>
      </c>
      <c r="F11" s="28">
        <v>194.2</v>
      </c>
      <c r="G11" s="11">
        <f t="shared" si="0"/>
        <v>52.37085326617424</v>
      </c>
    </row>
    <row r="12" spans="2:7" ht="12.75">
      <c r="B12" s="4" t="s">
        <v>5</v>
      </c>
      <c r="C12" s="28">
        <v>17200.6</v>
      </c>
      <c r="D12" s="16">
        <v>0</v>
      </c>
      <c r="E12" s="7">
        <v>24345.1</v>
      </c>
      <c r="F12" s="28">
        <v>194.2</v>
      </c>
      <c r="G12" s="11">
        <f t="shared" si="0"/>
        <v>71.22136235088547</v>
      </c>
    </row>
    <row r="13" spans="2:7" ht="12.75">
      <c r="B13" s="4" t="s">
        <v>6</v>
      </c>
      <c r="C13" s="28">
        <v>4899.2</v>
      </c>
      <c r="D13" s="16">
        <v>0</v>
      </c>
      <c r="E13" s="7">
        <v>9505</v>
      </c>
      <c r="F13" s="28">
        <v>194.2</v>
      </c>
      <c r="G13" s="11">
        <f t="shared" si="0"/>
        <v>52.618464578768744</v>
      </c>
    </row>
    <row r="14" spans="2:7" ht="12.75">
      <c r="B14" s="4" t="s">
        <v>7</v>
      </c>
      <c r="C14" s="28">
        <v>6613.5</v>
      </c>
      <c r="D14" s="16">
        <v>0</v>
      </c>
      <c r="E14" s="7">
        <v>11137.7</v>
      </c>
      <c r="F14" s="28">
        <v>194.2</v>
      </c>
      <c r="G14" s="11">
        <f t="shared" si="0"/>
        <v>60.43313382373098</v>
      </c>
    </row>
    <row r="15" spans="2:7" ht="12.75">
      <c r="B15" s="4" t="s">
        <v>8</v>
      </c>
      <c r="C15" s="28">
        <v>14879.6</v>
      </c>
      <c r="D15" s="16">
        <v>0</v>
      </c>
      <c r="E15" s="7">
        <v>18859.8</v>
      </c>
      <c r="F15" s="28">
        <v>194.2</v>
      </c>
      <c r="G15" s="11">
        <f t="shared" si="0"/>
        <v>79.71669809703413</v>
      </c>
    </row>
    <row r="16" spans="3:6" ht="12.75">
      <c r="C16" s="38"/>
      <c r="D16" s="56"/>
      <c r="E16" s="39"/>
      <c r="F16" s="39"/>
    </row>
    <row r="19" ht="12.75">
      <c r="B19" s="17"/>
    </row>
  </sheetData>
  <sheetProtection/>
  <mergeCells count="2">
    <mergeCell ref="C4:D4"/>
    <mergeCell ref="B2:G2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G17"/>
  <sheetViews>
    <sheetView zoomScalePageLayoutView="0" workbookViewId="0" topLeftCell="B1">
      <selection activeCell="K10" sqref="K10"/>
    </sheetView>
  </sheetViews>
  <sheetFormatPr defaultColWidth="9.140625" defaultRowHeight="12.75"/>
  <cols>
    <col min="2" max="2" width="20.140625" style="0" bestFit="1" customWidth="1"/>
    <col min="3" max="3" width="37.140625" style="0" customWidth="1"/>
    <col min="4" max="4" width="30.140625" style="0" customWidth="1"/>
    <col min="5" max="6" width="21.421875" style="0" customWidth="1"/>
    <col min="7" max="7" width="10.8515625" style="0" customWidth="1"/>
  </cols>
  <sheetData>
    <row r="2" spans="2:7" ht="30.75" customHeight="1">
      <c r="B2" s="68" t="s">
        <v>94</v>
      </c>
      <c r="C2" s="69"/>
      <c r="D2" s="69"/>
      <c r="E2" s="69"/>
      <c r="F2" s="69"/>
      <c r="G2" s="69"/>
    </row>
    <row r="3" ht="13.5" thickBot="1"/>
    <row r="4" spans="2:6" ht="13.5" thickBot="1">
      <c r="B4" s="2" t="s">
        <v>9</v>
      </c>
      <c r="C4" s="66" t="s">
        <v>99</v>
      </c>
      <c r="D4" s="66"/>
      <c r="E4" s="48"/>
      <c r="F4" s="48"/>
    </row>
    <row r="6" spans="2:7" ht="146.25" customHeight="1">
      <c r="B6" s="3" t="s">
        <v>12</v>
      </c>
      <c r="C6" s="3" t="s">
        <v>95</v>
      </c>
      <c r="D6" s="3" t="s">
        <v>96</v>
      </c>
      <c r="E6" s="3" t="s">
        <v>97</v>
      </c>
      <c r="F6" s="3" t="s">
        <v>98</v>
      </c>
      <c r="G6" s="3" t="s">
        <v>10</v>
      </c>
    </row>
    <row r="7" spans="2:7" ht="12.75">
      <c r="B7" s="4" t="s">
        <v>0</v>
      </c>
      <c r="C7" s="11">
        <v>0</v>
      </c>
      <c r="D7" s="11">
        <v>0</v>
      </c>
      <c r="E7" s="7">
        <v>110369.5</v>
      </c>
      <c r="F7" s="28">
        <v>12.4</v>
      </c>
      <c r="G7" s="14">
        <f>(C7+D7)/(E7-F7)</f>
        <v>0</v>
      </c>
    </row>
    <row r="8" spans="2:7" ht="12.75">
      <c r="B8" s="4" t="s">
        <v>1</v>
      </c>
      <c r="C8" s="11">
        <v>0</v>
      </c>
      <c r="D8" s="11">
        <v>0</v>
      </c>
      <c r="E8" s="7">
        <v>15972.2</v>
      </c>
      <c r="F8" s="28">
        <v>194.2</v>
      </c>
      <c r="G8" s="14">
        <f aca="true" t="shared" si="0" ref="G8:G15">(C8+D8)/(E8-F8)</f>
        <v>0</v>
      </c>
    </row>
    <row r="9" spans="2:7" ht="12.75">
      <c r="B9" s="4" t="s">
        <v>2</v>
      </c>
      <c r="C9" s="11">
        <v>0</v>
      </c>
      <c r="D9" s="11">
        <v>0</v>
      </c>
      <c r="E9" s="7">
        <v>10432.3</v>
      </c>
      <c r="F9" s="28">
        <v>194.2</v>
      </c>
      <c r="G9" s="14">
        <f t="shared" si="0"/>
        <v>0</v>
      </c>
    </row>
    <row r="10" spans="2:7" ht="12.75">
      <c r="B10" s="4" t="s">
        <v>3</v>
      </c>
      <c r="C10" s="11">
        <v>0</v>
      </c>
      <c r="D10" s="11">
        <v>0</v>
      </c>
      <c r="E10" s="7">
        <v>31768.2</v>
      </c>
      <c r="F10" s="28">
        <v>194.2</v>
      </c>
      <c r="G10" s="14">
        <f t="shared" si="0"/>
        <v>0</v>
      </c>
    </row>
    <row r="11" spans="2:7" ht="12.75">
      <c r="B11" s="4" t="s">
        <v>4</v>
      </c>
      <c r="C11" s="11">
        <v>0</v>
      </c>
      <c r="D11" s="11">
        <v>0</v>
      </c>
      <c r="E11" s="7">
        <v>8492.9</v>
      </c>
      <c r="F11" s="28">
        <v>194.2</v>
      </c>
      <c r="G11" s="14">
        <f t="shared" si="0"/>
        <v>0</v>
      </c>
    </row>
    <row r="12" spans="2:7" ht="12.75">
      <c r="B12" s="4" t="s">
        <v>5</v>
      </c>
      <c r="C12" s="11">
        <v>341.8</v>
      </c>
      <c r="D12" s="11">
        <v>604.2</v>
      </c>
      <c r="E12" s="7">
        <v>24345.1</v>
      </c>
      <c r="F12" s="28">
        <v>194.2</v>
      </c>
      <c r="G12" s="14">
        <f t="shared" si="0"/>
        <v>0.03917038288428175</v>
      </c>
    </row>
    <row r="13" spans="2:7" ht="12.75">
      <c r="B13" s="4" t="s">
        <v>6</v>
      </c>
      <c r="C13" s="11">
        <v>0</v>
      </c>
      <c r="D13" s="11">
        <v>0</v>
      </c>
      <c r="E13" s="7">
        <v>9505</v>
      </c>
      <c r="F13" s="28">
        <v>194.2</v>
      </c>
      <c r="G13" s="14">
        <f t="shared" si="0"/>
        <v>0</v>
      </c>
    </row>
    <row r="14" spans="2:7" ht="12.75">
      <c r="B14" s="4" t="s">
        <v>7</v>
      </c>
      <c r="C14" s="11">
        <v>1300</v>
      </c>
      <c r="D14" s="11">
        <v>0</v>
      </c>
      <c r="E14" s="7">
        <v>11137.7</v>
      </c>
      <c r="F14" s="28">
        <v>194.2</v>
      </c>
      <c r="G14" s="14">
        <f t="shared" si="0"/>
        <v>0.11879197697263216</v>
      </c>
    </row>
    <row r="15" spans="2:7" ht="12.75">
      <c r="B15" s="4" t="s">
        <v>8</v>
      </c>
      <c r="C15" s="11">
        <v>2914.5</v>
      </c>
      <c r="D15" s="11">
        <v>5892.1</v>
      </c>
      <c r="E15" s="7">
        <v>18859.8</v>
      </c>
      <c r="F15" s="28">
        <v>194.2</v>
      </c>
      <c r="G15" s="14">
        <f t="shared" si="0"/>
        <v>0.4718091033773359</v>
      </c>
    </row>
    <row r="16" spans="3:6" ht="12.75">
      <c r="C16" s="38"/>
      <c r="D16" s="38"/>
      <c r="E16" s="38"/>
      <c r="F16" s="38"/>
    </row>
    <row r="17" ht="12.75">
      <c r="B17" s="17"/>
    </row>
  </sheetData>
  <sheetProtection/>
  <mergeCells count="2">
    <mergeCell ref="C4:D4"/>
    <mergeCell ref="B2:G2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E27"/>
  <sheetViews>
    <sheetView zoomScalePageLayoutView="0" workbookViewId="0" topLeftCell="B1">
      <selection activeCell="B2" sqref="B2:E2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  <col min="5" max="5" width="10.8515625" style="0" customWidth="1"/>
  </cols>
  <sheetData>
    <row r="2" spans="2:5" ht="52.5" customHeight="1">
      <c r="B2" s="68" t="s">
        <v>51</v>
      </c>
      <c r="C2" s="69"/>
      <c r="D2" s="69"/>
      <c r="E2" s="69"/>
    </row>
    <row r="3" ht="13.5" thickBot="1"/>
    <row r="4" spans="2:4" ht="13.5" thickBot="1">
      <c r="B4" s="2" t="s">
        <v>9</v>
      </c>
      <c r="C4" s="66" t="s">
        <v>52</v>
      </c>
      <c r="D4" s="66"/>
    </row>
    <row r="6" spans="2:5" ht="84" customHeight="1">
      <c r="B6" s="3" t="s">
        <v>12</v>
      </c>
      <c r="C6" s="3" t="s">
        <v>53</v>
      </c>
      <c r="D6" s="3" t="s">
        <v>54</v>
      </c>
      <c r="E6" s="3" t="s">
        <v>10</v>
      </c>
    </row>
    <row r="7" spans="2:5" ht="12.75">
      <c r="B7" s="4" t="s">
        <v>0</v>
      </c>
      <c r="C7" s="26">
        <v>16296.4</v>
      </c>
      <c r="D7" s="7">
        <f>110369.5-12.4</f>
        <v>110357.1</v>
      </c>
      <c r="E7" s="14">
        <f>C7/D7*100</f>
        <v>14.76697013604018</v>
      </c>
    </row>
    <row r="8" spans="2:5" ht="12.75">
      <c r="B8" s="4" t="s">
        <v>1</v>
      </c>
      <c r="C8" s="26">
        <v>2846.7</v>
      </c>
      <c r="D8" s="7">
        <f>15972.2-194.2</f>
        <v>15778</v>
      </c>
      <c r="E8" s="14">
        <f aca="true" t="shared" si="0" ref="E8:E15">C8/D8*100</f>
        <v>18.04221067308911</v>
      </c>
    </row>
    <row r="9" spans="2:5" ht="12.75">
      <c r="B9" s="4" t="s">
        <v>2</v>
      </c>
      <c r="C9" s="26">
        <v>3370.6</v>
      </c>
      <c r="D9" s="7">
        <f>10432.3-194.2</f>
        <v>10238.099999999999</v>
      </c>
      <c r="E9" s="14">
        <f t="shared" si="0"/>
        <v>32.922124222267804</v>
      </c>
    </row>
    <row r="10" spans="2:5" ht="12.75">
      <c r="B10" s="4" t="s">
        <v>3</v>
      </c>
      <c r="C10" s="26">
        <v>4921</v>
      </c>
      <c r="D10" s="7">
        <f>31768.2-194.2</f>
        <v>31574</v>
      </c>
      <c r="E10" s="14">
        <f t="shared" si="0"/>
        <v>15.585608411984545</v>
      </c>
    </row>
    <row r="11" spans="2:5" ht="12.75">
      <c r="B11" s="4" t="s">
        <v>4</v>
      </c>
      <c r="C11" s="26">
        <v>2566.4</v>
      </c>
      <c r="D11" s="7">
        <f>8492.9-194.2</f>
        <v>8298.699999999999</v>
      </c>
      <c r="E11" s="14">
        <f t="shared" si="0"/>
        <v>30.9253256534156</v>
      </c>
    </row>
    <row r="12" spans="2:5" ht="12.75">
      <c r="B12" s="4" t="s">
        <v>5</v>
      </c>
      <c r="C12" s="26">
        <v>4520.6</v>
      </c>
      <c r="D12" s="7">
        <f>24345.1-194.2</f>
        <v>24150.899999999998</v>
      </c>
      <c r="E12" s="14">
        <f t="shared" si="0"/>
        <v>18.718143009163224</v>
      </c>
    </row>
    <row r="13" spans="2:5" ht="12.75">
      <c r="B13" s="4" t="s">
        <v>6</v>
      </c>
      <c r="C13" s="26">
        <v>3030.3</v>
      </c>
      <c r="D13" s="7">
        <f>9505-194.2</f>
        <v>9310.8</v>
      </c>
      <c r="E13" s="14">
        <f t="shared" si="0"/>
        <v>32.54607552519655</v>
      </c>
    </row>
    <row r="14" spans="2:5" ht="12.75">
      <c r="B14" s="4" t="s">
        <v>7</v>
      </c>
      <c r="C14" s="26">
        <v>3006.5</v>
      </c>
      <c r="D14" s="7">
        <f>11137.7-194.2</f>
        <v>10943.5</v>
      </c>
      <c r="E14" s="14">
        <f t="shared" si="0"/>
        <v>27.472929136016816</v>
      </c>
    </row>
    <row r="15" spans="2:5" ht="12.75">
      <c r="B15" s="4" t="s">
        <v>8</v>
      </c>
      <c r="C15" s="24">
        <v>2640.9</v>
      </c>
      <c r="D15" s="7">
        <f>18859.8-194.2</f>
        <v>18665.6</v>
      </c>
      <c r="E15" s="14">
        <f t="shared" si="0"/>
        <v>14.148487056403225</v>
      </c>
    </row>
    <row r="16" spans="3:4" ht="12.75">
      <c r="C16" s="25">
        <f>SUM(C7:C15)</f>
        <v>43199.4</v>
      </c>
      <c r="D16" s="8">
        <f>SUM(D7:D15)</f>
        <v>239316.7</v>
      </c>
    </row>
    <row r="17" spans="2:5" ht="12.75">
      <c r="B17" s="17"/>
      <c r="C17" s="22"/>
      <c r="D17" s="22"/>
      <c r="E17" s="22"/>
    </row>
    <row r="18" spans="3:5" ht="12.75">
      <c r="C18" s="22"/>
      <c r="D18" s="22"/>
      <c r="E18" s="22"/>
    </row>
    <row r="19" spans="3:5" ht="12.75">
      <c r="C19" s="22"/>
      <c r="D19" s="22"/>
      <c r="E19" s="22"/>
    </row>
    <row r="20" spans="3:5" ht="12.75">
      <c r="C20" s="22"/>
      <c r="D20" s="22"/>
      <c r="E20" s="22"/>
    </row>
    <row r="21" spans="3:5" ht="12.75">
      <c r="C21" s="22"/>
      <c r="D21" s="22"/>
      <c r="E21" s="22"/>
    </row>
    <row r="22" spans="3:5" ht="12.75">
      <c r="C22" s="22"/>
      <c r="D22" s="22"/>
      <c r="E22" s="22"/>
    </row>
    <row r="23" spans="3:5" ht="12.75">
      <c r="C23" s="22"/>
      <c r="D23" s="22"/>
      <c r="E23" s="22"/>
    </row>
    <row r="24" spans="3:5" ht="12.75">
      <c r="C24" s="22"/>
      <c r="D24" s="22"/>
      <c r="E24" s="22"/>
    </row>
    <row r="25" spans="3:5" ht="12.75">
      <c r="C25" s="22"/>
      <c r="D25" s="22"/>
      <c r="E25" s="22"/>
    </row>
    <row r="26" spans="3:5" ht="12.75">
      <c r="C26" s="22"/>
      <c r="D26" s="22"/>
      <c r="E26" s="22"/>
    </row>
    <row r="27" spans="3:5" ht="12.75">
      <c r="C27" s="22"/>
      <c r="D27" s="22"/>
      <c r="E27" s="22"/>
    </row>
  </sheetData>
  <sheetProtection/>
  <mergeCells count="2">
    <mergeCell ref="C4:D4"/>
    <mergeCell ref="B2:E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E16"/>
  <sheetViews>
    <sheetView zoomScalePageLayoutView="0" workbookViewId="0" topLeftCell="A1">
      <selection activeCell="B2" sqref="B2:E2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19.140625" style="0" customWidth="1"/>
    <col min="5" max="5" width="10.8515625" style="0" customWidth="1"/>
  </cols>
  <sheetData>
    <row r="2" spans="2:5" ht="52.5" customHeight="1">
      <c r="B2" s="68" t="s">
        <v>81</v>
      </c>
      <c r="C2" s="69"/>
      <c r="D2" s="69"/>
      <c r="E2" s="69"/>
    </row>
    <row r="3" ht="13.5" thickBot="1"/>
    <row r="4" spans="2:4" ht="13.5" thickBot="1">
      <c r="B4" s="2" t="s">
        <v>9</v>
      </c>
      <c r="C4" s="5" t="s">
        <v>28</v>
      </c>
      <c r="D4" s="6"/>
    </row>
    <row r="6" spans="2:5" ht="120.75" customHeight="1">
      <c r="B6" s="3" t="s">
        <v>12</v>
      </c>
      <c r="C6" s="3" t="s">
        <v>55</v>
      </c>
      <c r="D6" s="3" t="s">
        <v>75</v>
      </c>
      <c r="E6" s="3" t="s">
        <v>10</v>
      </c>
    </row>
    <row r="7" spans="2:5" ht="12.75">
      <c r="B7" s="4" t="s">
        <v>0</v>
      </c>
      <c r="C7" s="24">
        <v>98522.1</v>
      </c>
      <c r="D7" s="7">
        <v>87413.9</v>
      </c>
      <c r="E7" s="10">
        <f aca="true" t="shared" si="0" ref="E7:E15">C7/D7</f>
        <v>1.1270758998282884</v>
      </c>
    </row>
    <row r="8" spans="2:5" ht="12.75">
      <c r="B8" s="4" t="s">
        <v>1</v>
      </c>
      <c r="C8" s="24">
        <v>9618.3</v>
      </c>
      <c r="D8" s="7">
        <v>6761.3</v>
      </c>
      <c r="E8" s="10">
        <f t="shared" si="0"/>
        <v>1.4225518761184979</v>
      </c>
    </row>
    <row r="9" spans="2:5" ht="12.75">
      <c r="B9" s="4" t="s">
        <v>2</v>
      </c>
      <c r="C9" s="24">
        <v>29936.4</v>
      </c>
      <c r="D9" s="7">
        <v>4864.8</v>
      </c>
      <c r="E9" s="10">
        <f t="shared" si="0"/>
        <v>6.153675382338431</v>
      </c>
    </row>
    <row r="10" spans="2:5" ht="12.75">
      <c r="B10" s="4" t="s">
        <v>3</v>
      </c>
      <c r="C10" s="24">
        <v>22849.2</v>
      </c>
      <c r="D10" s="7">
        <v>16295.9</v>
      </c>
      <c r="E10" s="10">
        <f t="shared" si="0"/>
        <v>1.4021440975951007</v>
      </c>
    </row>
    <row r="11" spans="2:5" ht="12.75">
      <c r="B11" s="4" t="s">
        <v>4</v>
      </c>
      <c r="C11" s="24">
        <v>4759.9</v>
      </c>
      <c r="D11" s="7">
        <v>3474.9</v>
      </c>
      <c r="E11" s="10">
        <f t="shared" si="0"/>
        <v>1.3697948142392586</v>
      </c>
    </row>
    <row r="12" spans="2:5" ht="12.75">
      <c r="B12" s="4" t="s">
        <v>5</v>
      </c>
      <c r="C12" s="24">
        <v>16255.6</v>
      </c>
      <c r="D12" s="7">
        <v>14468.4</v>
      </c>
      <c r="E12" s="10">
        <f t="shared" si="0"/>
        <v>1.1235243703519395</v>
      </c>
    </row>
    <row r="13" spans="2:5" ht="12.75">
      <c r="B13" s="4" t="s">
        <v>6</v>
      </c>
      <c r="C13" s="24">
        <v>8454.8</v>
      </c>
      <c r="D13" s="7">
        <v>7009.6</v>
      </c>
      <c r="E13" s="10">
        <f t="shared" si="0"/>
        <v>1.2061743894088106</v>
      </c>
    </row>
    <row r="14" spans="2:5" ht="12.75">
      <c r="B14" s="4" t="s">
        <v>7</v>
      </c>
      <c r="C14" s="24">
        <v>6827.2</v>
      </c>
      <c r="D14" s="7">
        <v>5495.1</v>
      </c>
      <c r="E14" s="10">
        <f t="shared" si="0"/>
        <v>1.2424159705919817</v>
      </c>
    </row>
    <row r="15" spans="2:5" ht="12.75">
      <c r="B15" s="4" t="s">
        <v>8</v>
      </c>
      <c r="C15" s="24">
        <v>8079.1</v>
      </c>
      <c r="D15" s="7">
        <v>6595.8</v>
      </c>
      <c r="E15" s="10">
        <f t="shared" si="0"/>
        <v>1.2248855332181086</v>
      </c>
    </row>
    <row r="16" spans="3:4" ht="12.75">
      <c r="C16" s="25"/>
      <c r="D16" s="25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G17"/>
  <sheetViews>
    <sheetView zoomScalePageLayoutView="0" workbookViewId="0" topLeftCell="B1">
      <selection activeCell="D17" sqref="A16:IV17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6.8515625" style="0" customWidth="1"/>
    <col min="5" max="5" width="25.57421875" style="0" customWidth="1"/>
    <col min="6" max="6" width="23.7109375" style="0" customWidth="1"/>
    <col min="7" max="7" width="10.8515625" style="0" customWidth="1"/>
  </cols>
  <sheetData>
    <row r="2" spans="2:7" ht="27.75" customHeight="1">
      <c r="B2" s="68" t="s">
        <v>56</v>
      </c>
      <c r="C2" s="69"/>
      <c r="D2" s="69"/>
      <c r="E2" s="69"/>
      <c r="F2" s="69"/>
      <c r="G2" s="69"/>
    </row>
    <row r="3" ht="13.5" thickBot="1"/>
    <row r="4" spans="2:6" ht="13.5" thickBot="1">
      <c r="B4" s="2" t="s">
        <v>9</v>
      </c>
      <c r="C4" s="5" t="s">
        <v>57</v>
      </c>
      <c r="D4" s="6"/>
      <c r="E4" s="6"/>
      <c r="F4" s="6"/>
    </row>
    <row r="6" spans="2:7" ht="170.25" customHeight="1">
      <c r="B6" s="3" t="s">
        <v>12</v>
      </c>
      <c r="C6" s="3" t="s">
        <v>59</v>
      </c>
      <c r="D6" s="3" t="s">
        <v>58</v>
      </c>
      <c r="E6" s="3" t="s">
        <v>60</v>
      </c>
      <c r="F6" s="3" t="s">
        <v>61</v>
      </c>
      <c r="G6" s="3" t="s">
        <v>10</v>
      </c>
    </row>
    <row r="7" spans="2:7" ht="12.75">
      <c r="B7" s="4" t="s">
        <v>0</v>
      </c>
      <c r="C7" s="7">
        <v>19982836.54</v>
      </c>
      <c r="D7" s="7">
        <v>23796827.28</v>
      </c>
      <c r="E7" s="7">
        <v>25904707.81</v>
      </c>
      <c r="F7" s="7">
        <v>30955703.84</v>
      </c>
      <c r="G7" s="14">
        <f>F7/(1.1*(C7+D7+E7)/3)</f>
        <v>1.2115291400578228</v>
      </c>
    </row>
    <row r="8" spans="2:7" ht="12.75">
      <c r="B8" s="4" t="s">
        <v>1</v>
      </c>
      <c r="C8" s="27">
        <v>1622458.84</v>
      </c>
      <c r="D8" s="27">
        <v>2088376.89</v>
      </c>
      <c r="E8" s="27">
        <v>2667935.52</v>
      </c>
      <c r="F8" s="27">
        <v>2442830.54</v>
      </c>
      <c r="G8" s="14">
        <f aca="true" t="shared" si="0" ref="G8:G15">F8/(1.1*(C8+D8+E8)/3)</f>
        <v>1.044443333673536</v>
      </c>
    </row>
    <row r="9" spans="2:7" ht="12.75">
      <c r="B9" s="4" t="s">
        <v>2</v>
      </c>
      <c r="C9" s="27">
        <v>1485339.27</v>
      </c>
      <c r="D9" s="27">
        <v>1632777.63</v>
      </c>
      <c r="E9" s="27">
        <v>1972850.97</v>
      </c>
      <c r="F9" s="27">
        <v>4304704.71</v>
      </c>
      <c r="G9" s="14">
        <f t="shared" si="0"/>
        <v>2.3060651833470427</v>
      </c>
    </row>
    <row r="10" spans="2:7" ht="12.75">
      <c r="B10" s="4" t="s">
        <v>3</v>
      </c>
      <c r="C10" s="27">
        <v>3478396.57</v>
      </c>
      <c r="D10" s="27">
        <v>5228345.8</v>
      </c>
      <c r="E10" s="27">
        <v>4254875.21</v>
      </c>
      <c r="F10" s="27">
        <v>9270270.14</v>
      </c>
      <c r="G10" s="14">
        <f t="shared" si="0"/>
        <v>1.9505709662568775</v>
      </c>
    </row>
    <row r="11" spans="2:7" ht="12.75">
      <c r="B11" s="4" t="s">
        <v>4</v>
      </c>
      <c r="C11" s="27">
        <v>1340366.08</v>
      </c>
      <c r="D11" s="27">
        <v>1566471.03</v>
      </c>
      <c r="E11" s="27">
        <v>1541589.42</v>
      </c>
      <c r="F11" s="27">
        <v>2241719.41</v>
      </c>
      <c r="G11" s="14">
        <f t="shared" si="0"/>
        <v>1.3743691545448338</v>
      </c>
    </row>
    <row r="12" spans="2:7" ht="12.75">
      <c r="B12" s="4" t="s">
        <v>5</v>
      </c>
      <c r="C12" s="27">
        <v>2844791.08</v>
      </c>
      <c r="D12" s="27">
        <v>3632013.02</v>
      </c>
      <c r="E12" s="27">
        <v>4086240.41</v>
      </c>
      <c r="F12" s="27">
        <v>7196923.77</v>
      </c>
      <c r="G12" s="14">
        <f t="shared" si="0"/>
        <v>1.8581739288895427</v>
      </c>
    </row>
    <row r="13" spans="2:7" ht="12.75">
      <c r="B13" s="4" t="s">
        <v>6</v>
      </c>
      <c r="C13" s="27">
        <v>1919199.46</v>
      </c>
      <c r="D13" s="27">
        <v>2004903.84</v>
      </c>
      <c r="E13" s="27">
        <v>2018147.34</v>
      </c>
      <c r="F13" s="27">
        <v>2771583.53</v>
      </c>
      <c r="G13" s="14">
        <f t="shared" si="0"/>
        <v>1.2720540802915834</v>
      </c>
    </row>
    <row r="14" spans="2:7" ht="12.75">
      <c r="B14" s="4" t="s">
        <v>7</v>
      </c>
      <c r="C14" s="27">
        <v>1922734.45</v>
      </c>
      <c r="D14" s="27">
        <v>2922738.78</v>
      </c>
      <c r="E14" s="27">
        <v>1905695.35</v>
      </c>
      <c r="F14" s="27">
        <v>3483221.9</v>
      </c>
      <c r="G14" s="14">
        <f t="shared" si="0"/>
        <v>1.4071187792660762</v>
      </c>
    </row>
    <row r="15" spans="2:7" ht="12.75">
      <c r="B15" s="4" t="s">
        <v>8</v>
      </c>
      <c r="C15" s="27">
        <v>2075684.83</v>
      </c>
      <c r="D15" s="27">
        <v>2863164.82</v>
      </c>
      <c r="E15" s="27">
        <v>1880043.21</v>
      </c>
      <c r="F15" s="27">
        <v>5120668.81</v>
      </c>
      <c r="G15" s="14">
        <f t="shared" si="0"/>
        <v>2.0480539403736997</v>
      </c>
    </row>
    <row r="16" spans="3:6" ht="12.75">
      <c r="C16" s="8"/>
      <c r="D16" s="8"/>
      <c r="E16" s="8"/>
      <c r="F16" s="8"/>
    </row>
    <row r="17" spans="2:6" ht="12.75">
      <c r="B17" s="17"/>
      <c r="C17" s="8"/>
      <c r="D17" s="8"/>
      <c r="E17" s="8"/>
      <c r="F17" s="8"/>
    </row>
  </sheetData>
  <sheetProtection/>
  <mergeCells count="1">
    <mergeCell ref="B2:G2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G17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18.421875" style="0" customWidth="1"/>
    <col min="5" max="5" width="15.57421875" style="0" customWidth="1"/>
    <col min="6" max="6" width="10.8515625" style="0" customWidth="1"/>
    <col min="7" max="7" width="13.57421875" style="0" customWidth="1"/>
  </cols>
  <sheetData>
    <row r="2" spans="2:7" ht="55.5" customHeight="1">
      <c r="B2" s="68" t="s">
        <v>16</v>
      </c>
      <c r="C2" s="69"/>
      <c r="D2" s="69"/>
      <c r="E2" s="69"/>
      <c r="F2" s="69"/>
      <c r="G2" s="69"/>
    </row>
    <row r="3" ht="13.5" thickBot="1"/>
    <row r="4" spans="2:5" ht="13.5" thickBot="1">
      <c r="B4" s="2" t="s">
        <v>9</v>
      </c>
      <c r="C4" s="66" t="s">
        <v>108</v>
      </c>
      <c r="D4" s="66"/>
      <c r="E4" s="67"/>
    </row>
    <row r="6" spans="2:7" ht="75.75" customHeight="1">
      <c r="B6" s="3" t="s">
        <v>12</v>
      </c>
      <c r="C6" s="3" t="s">
        <v>17</v>
      </c>
      <c r="D6" s="3" t="s">
        <v>88</v>
      </c>
      <c r="E6" s="3" t="s">
        <v>89</v>
      </c>
      <c r="F6" s="3" t="s">
        <v>10</v>
      </c>
      <c r="G6" s="3" t="s">
        <v>11</v>
      </c>
    </row>
    <row r="7" spans="2:7" ht="12.75">
      <c r="B7" s="4" t="s">
        <v>0</v>
      </c>
      <c r="C7" s="24">
        <v>20930</v>
      </c>
      <c r="D7" s="40">
        <v>100228.5</v>
      </c>
      <c r="E7" s="40">
        <v>12977.6</v>
      </c>
      <c r="F7" s="14">
        <f>(C7/(D7-E7))</f>
        <v>0.2398829123825657</v>
      </c>
      <c r="G7" s="1" t="s">
        <v>71</v>
      </c>
    </row>
    <row r="8" spans="2:7" ht="12.75">
      <c r="B8" s="4" t="s">
        <v>1</v>
      </c>
      <c r="C8" s="24"/>
      <c r="D8" s="7">
        <v>15007.6</v>
      </c>
      <c r="E8" s="7">
        <v>7608.2</v>
      </c>
      <c r="F8" s="14">
        <f aca="true" t="shared" si="0" ref="F8:F15">(C8/(D8-E8))</f>
        <v>0</v>
      </c>
      <c r="G8" s="1" t="s">
        <v>71</v>
      </c>
    </row>
    <row r="9" spans="2:7" ht="12.75">
      <c r="B9" s="4" t="s">
        <v>2</v>
      </c>
      <c r="C9" s="24"/>
      <c r="D9" s="7">
        <v>10491.9</v>
      </c>
      <c r="E9" s="7">
        <v>3463.8</v>
      </c>
      <c r="F9" s="14">
        <f t="shared" si="0"/>
        <v>0</v>
      </c>
      <c r="G9" s="1" t="s">
        <v>71</v>
      </c>
    </row>
    <row r="10" spans="2:7" ht="12.75">
      <c r="B10" s="4" t="s">
        <v>3</v>
      </c>
      <c r="C10" s="24">
        <v>5950</v>
      </c>
      <c r="D10" s="7">
        <v>32707.6</v>
      </c>
      <c r="E10" s="7">
        <v>14126.1</v>
      </c>
      <c r="F10" s="14">
        <f t="shared" si="0"/>
        <v>0.32021096251648146</v>
      </c>
      <c r="G10" s="1" t="s">
        <v>71</v>
      </c>
    </row>
    <row r="11" spans="2:7" ht="12.75">
      <c r="B11" s="4" t="s">
        <v>4</v>
      </c>
      <c r="C11" s="24"/>
      <c r="D11" s="7">
        <v>7785.7</v>
      </c>
      <c r="E11" s="7">
        <v>3682.8</v>
      </c>
      <c r="F11" s="14">
        <f t="shared" si="0"/>
        <v>0</v>
      </c>
      <c r="G11" s="1" t="s">
        <v>71</v>
      </c>
    </row>
    <row r="12" spans="2:7" ht="12.75">
      <c r="B12" s="4" t="s">
        <v>5</v>
      </c>
      <c r="C12" s="24"/>
      <c r="D12" s="7">
        <v>23508.3</v>
      </c>
      <c r="E12" s="7">
        <v>8113.9</v>
      </c>
      <c r="F12" s="14">
        <f t="shared" si="0"/>
        <v>0</v>
      </c>
      <c r="G12" s="1" t="s">
        <v>71</v>
      </c>
    </row>
    <row r="13" spans="2:7" ht="12.75">
      <c r="B13" s="4" t="s">
        <v>6</v>
      </c>
      <c r="C13" s="24"/>
      <c r="D13" s="7">
        <v>10353.7</v>
      </c>
      <c r="E13" s="7">
        <v>2348.1</v>
      </c>
      <c r="F13" s="14">
        <f t="shared" si="0"/>
        <v>0</v>
      </c>
      <c r="G13" s="1" t="s">
        <v>71</v>
      </c>
    </row>
    <row r="14" spans="2:7" ht="12.75">
      <c r="B14" s="4" t="s">
        <v>7</v>
      </c>
      <c r="C14" s="24">
        <v>1000</v>
      </c>
      <c r="D14" s="7">
        <v>9569.1</v>
      </c>
      <c r="E14" s="7">
        <v>2959.5</v>
      </c>
      <c r="F14" s="14">
        <f t="shared" si="0"/>
        <v>0.1512950859356088</v>
      </c>
      <c r="G14" s="1" t="s">
        <v>71</v>
      </c>
    </row>
    <row r="15" spans="2:7" ht="12.75">
      <c r="B15" s="4" t="s">
        <v>8</v>
      </c>
      <c r="C15" s="24"/>
      <c r="D15" s="7">
        <v>18940.3</v>
      </c>
      <c r="E15" s="7">
        <v>11348.5</v>
      </c>
      <c r="F15" s="14">
        <f t="shared" si="0"/>
        <v>0</v>
      </c>
      <c r="G15" s="1" t="s">
        <v>71</v>
      </c>
    </row>
    <row r="16" spans="3:5" ht="12.75">
      <c r="C16" s="25"/>
      <c r="D16" s="25"/>
      <c r="E16" s="25"/>
    </row>
    <row r="17" ht="12.75">
      <c r="B17" s="17"/>
    </row>
  </sheetData>
  <sheetProtection/>
  <mergeCells count="2">
    <mergeCell ref="C4:E4"/>
    <mergeCell ref="B2:G2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F15"/>
  <sheetViews>
    <sheetView zoomScalePageLayoutView="0" workbookViewId="0" topLeftCell="A1">
      <selection activeCell="D20" sqref="D20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6.8515625" style="0" customWidth="1"/>
    <col min="5" max="5" width="25.57421875" style="0" customWidth="1"/>
    <col min="6" max="6" width="15.421875" style="0" customWidth="1"/>
  </cols>
  <sheetData>
    <row r="2" spans="2:6" ht="27.75" customHeight="1">
      <c r="B2" s="68" t="s">
        <v>62</v>
      </c>
      <c r="C2" s="69"/>
      <c r="D2" s="69"/>
      <c r="E2" s="69"/>
      <c r="F2" s="69"/>
    </row>
    <row r="3" ht="13.5" thickBot="1"/>
    <row r="4" spans="2:5" ht="13.5" thickBot="1">
      <c r="B4" s="2" t="s">
        <v>9</v>
      </c>
      <c r="C4" s="5" t="s">
        <v>63</v>
      </c>
      <c r="D4" s="6"/>
      <c r="E4" s="6"/>
    </row>
    <row r="6" spans="2:6" ht="87" customHeight="1">
      <c r="B6" s="3" t="s">
        <v>12</v>
      </c>
      <c r="C6" s="3" t="s">
        <v>122</v>
      </c>
      <c r="D6" s="3" t="s">
        <v>123</v>
      </c>
      <c r="E6" s="3" t="s">
        <v>64</v>
      </c>
      <c r="F6" s="3" t="s">
        <v>65</v>
      </c>
    </row>
    <row r="7" spans="2:6" ht="12.75">
      <c r="B7" s="4" t="s">
        <v>0</v>
      </c>
      <c r="C7" s="32">
        <v>42695</v>
      </c>
      <c r="D7" s="32">
        <v>42481</v>
      </c>
      <c r="E7" s="29" t="s">
        <v>144</v>
      </c>
      <c r="F7" s="1" t="s">
        <v>120</v>
      </c>
    </row>
    <row r="8" spans="2:6" ht="12.75">
      <c r="B8" s="4" t="s">
        <v>1</v>
      </c>
      <c r="C8" s="32">
        <v>42712</v>
      </c>
      <c r="D8" s="32">
        <v>42495</v>
      </c>
      <c r="E8" s="29" t="s">
        <v>145</v>
      </c>
      <c r="F8" s="1" t="s">
        <v>120</v>
      </c>
    </row>
    <row r="9" spans="2:6" ht="12.75">
      <c r="B9" s="4" t="s">
        <v>2</v>
      </c>
      <c r="C9" s="32">
        <v>42716</v>
      </c>
      <c r="D9" s="32">
        <v>42503</v>
      </c>
      <c r="E9" s="29" t="s">
        <v>146</v>
      </c>
      <c r="F9" s="1" t="s">
        <v>120</v>
      </c>
    </row>
    <row r="10" spans="2:6" ht="12.75">
      <c r="B10" s="33" t="s">
        <v>3</v>
      </c>
      <c r="C10" s="32">
        <v>42719</v>
      </c>
      <c r="D10" s="34">
        <v>42508</v>
      </c>
      <c r="E10" s="18" t="s">
        <v>147</v>
      </c>
      <c r="F10" s="1" t="s">
        <v>120</v>
      </c>
    </row>
    <row r="11" spans="2:6" ht="12.75">
      <c r="B11" s="33" t="s">
        <v>4</v>
      </c>
      <c r="C11" s="34">
        <v>42716</v>
      </c>
      <c r="D11" s="35">
        <v>42495</v>
      </c>
      <c r="E11" s="18" t="s">
        <v>148</v>
      </c>
      <c r="F11" s="1" t="s">
        <v>120</v>
      </c>
    </row>
    <row r="12" spans="2:6" ht="12.75">
      <c r="B12" s="33" t="s">
        <v>5</v>
      </c>
      <c r="C12" s="57">
        <v>42698</v>
      </c>
      <c r="D12" s="57">
        <v>42500</v>
      </c>
      <c r="E12" s="18" t="s">
        <v>149</v>
      </c>
      <c r="F12" s="1" t="s">
        <v>120</v>
      </c>
    </row>
    <row r="13" spans="2:6" ht="12.75">
      <c r="B13" s="33" t="s">
        <v>6</v>
      </c>
      <c r="C13" s="32">
        <v>42713</v>
      </c>
      <c r="D13" s="32">
        <v>42500</v>
      </c>
      <c r="E13" s="29" t="s">
        <v>150</v>
      </c>
      <c r="F13" s="1" t="s">
        <v>120</v>
      </c>
    </row>
    <row r="14" spans="2:6" ht="12.75">
      <c r="B14" s="4" t="s">
        <v>7</v>
      </c>
      <c r="C14" s="65" t="s">
        <v>121</v>
      </c>
      <c r="D14" s="57">
        <v>42520</v>
      </c>
      <c r="E14" s="31" t="s">
        <v>151</v>
      </c>
      <c r="F14" s="1" t="s">
        <v>140</v>
      </c>
    </row>
    <row r="15" spans="2:6" ht="12.75">
      <c r="B15" s="4" t="s">
        <v>8</v>
      </c>
      <c r="C15" s="32">
        <v>42713</v>
      </c>
      <c r="D15" s="32">
        <v>42500</v>
      </c>
      <c r="E15" s="29" t="s">
        <v>152</v>
      </c>
      <c r="F15" s="1" t="s">
        <v>120</v>
      </c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D15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7.421875" style="0" customWidth="1"/>
  </cols>
  <sheetData>
    <row r="2" spans="2:4" ht="45.75" customHeight="1">
      <c r="B2" s="68" t="s">
        <v>66</v>
      </c>
      <c r="C2" s="69"/>
      <c r="D2" s="69"/>
    </row>
    <row r="3" ht="13.5" thickBot="1"/>
    <row r="4" spans="2:4" ht="13.5" thickBot="1">
      <c r="B4" s="2" t="s">
        <v>9</v>
      </c>
      <c r="C4" s="5" t="s">
        <v>67</v>
      </c>
      <c r="D4" s="6"/>
    </row>
    <row r="6" spans="2:4" ht="94.5" customHeight="1">
      <c r="B6" s="3" t="s">
        <v>12</v>
      </c>
      <c r="C6" s="3" t="s">
        <v>68</v>
      </c>
      <c r="D6" s="3" t="s">
        <v>10</v>
      </c>
    </row>
    <row r="7" spans="2:4" ht="12.75">
      <c r="B7" s="4" t="s">
        <v>0</v>
      </c>
      <c r="C7" s="1">
        <v>0</v>
      </c>
      <c r="D7" s="14">
        <v>1</v>
      </c>
    </row>
    <row r="8" spans="2:4" ht="12.75">
      <c r="B8" s="4" t="s">
        <v>1</v>
      </c>
      <c r="C8" s="1">
        <v>0</v>
      </c>
      <c r="D8" s="14">
        <v>1</v>
      </c>
    </row>
    <row r="9" spans="2:4" ht="12.75">
      <c r="B9" s="4" t="s">
        <v>2</v>
      </c>
      <c r="C9" s="1">
        <v>0</v>
      </c>
      <c r="D9" s="14">
        <v>1</v>
      </c>
    </row>
    <row r="10" spans="2:4" ht="12.75">
      <c r="B10" s="4" t="s">
        <v>3</v>
      </c>
      <c r="C10" s="1">
        <v>0</v>
      </c>
      <c r="D10" s="14">
        <v>1</v>
      </c>
    </row>
    <row r="11" spans="2:4" ht="12.75">
      <c r="B11" s="4" t="s">
        <v>4</v>
      </c>
      <c r="C11" s="1">
        <v>1</v>
      </c>
      <c r="D11" s="14">
        <f>(1-C11/12)</f>
        <v>0.9166666666666666</v>
      </c>
    </row>
    <row r="12" spans="2:4" ht="12.75">
      <c r="B12" s="4" t="s">
        <v>5</v>
      </c>
      <c r="C12" s="1">
        <v>1</v>
      </c>
      <c r="D12" s="14">
        <f>(1-C12/12)</f>
        <v>0.9166666666666666</v>
      </c>
    </row>
    <row r="13" spans="2:4" ht="12.75">
      <c r="B13" s="4" t="s">
        <v>6</v>
      </c>
      <c r="C13" s="1">
        <v>0</v>
      </c>
      <c r="D13" s="14">
        <v>1</v>
      </c>
    </row>
    <row r="14" spans="2:4" ht="12.75">
      <c r="B14" s="4" t="s">
        <v>7</v>
      </c>
      <c r="C14" s="1">
        <v>1</v>
      </c>
      <c r="D14" s="14">
        <f>(1-C14/12)</f>
        <v>0.9166666666666666</v>
      </c>
    </row>
    <row r="15" spans="2:4" ht="12.75">
      <c r="B15" s="4" t="s">
        <v>8</v>
      </c>
      <c r="C15" s="1">
        <v>1</v>
      </c>
      <c r="D15" s="14">
        <f>(1-C15/12)</f>
        <v>0.9166666666666666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E15"/>
  <sheetViews>
    <sheetView tabSelected="1" zoomScalePageLayoutView="0" workbookViewId="0" topLeftCell="A7">
      <selection activeCell="D16" sqref="D16"/>
    </sheetView>
  </sheetViews>
  <sheetFormatPr defaultColWidth="9.140625" defaultRowHeight="12.75"/>
  <cols>
    <col min="2" max="2" width="20.140625" style="0" bestFit="1" customWidth="1"/>
    <col min="3" max="3" width="50.8515625" style="0" customWidth="1"/>
    <col min="4" max="4" width="15.140625" style="0" customWidth="1"/>
    <col min="5" max="5" width="18.7109375" style="0" customWidth="1"/>
  </cols>
  <sheetData>
    <row r="2" spans="2:4" ht="56.25" customHeight="1">
      <c r="B2" s="68" t="s">
        <v>92</v>
      </c>
      <c r="C2" s="69"/>
      <c r="D2" s="69"/>
    </row>
    <row r="3" ht="13.5" thickBot="1"/>
    <row r="4" spans="2:3" ht="13.5" thickBot="1">
      <c r="B4" s="2" t="s">
        <v>9</v>
      </c>
      <c r="C4" s="5" t="s">
        <v>63</v>
      </c>
    </row>
    <row r="6" spans="2:4" ht="87" customHeight="1">
      <c r="B6" s="3" t="s">
        <v>12</v>
      </c>
      <c r="C6" s="3" t="s">
        <v>69</v>
      </c>
      <c r="D6" s="3" t="s">
        <v>65</v>
      </c>
    </row>
    <row r="7" spans="2:4" ht="12.75">
      <c r="B7" s="4" t="s">
        <v>0</v>
      </c>
      <c r="C7" s="59" t="s">
        <v>126</v>
      </c>
      <c r="D7" s="29" t="s">
        <v>120</v>
      </c>
    </row>
    <row r="8" spans="2:4" s="45" customFormat="1" ht="51">
      <c r="B8" s="33" t="s">
        <v>1</v>
      </c>
      <c r="C8" s="59" t="s">
        <v>127</v>
      </c>
      <c r="D8" s="44" t="s">
        <v>139</v>
      </c>
    </row>
    <row r="9" spans="2:4" ht="51">
      <c r="B9" s="4" t="s">
        <v>2</v>
      </c>
      <c r="C9" s="59" t="s">
        <v>128</v>
      </c>
      <c r="D9" s="44" t="s">
        <v>139</v>
      </c>
    </row>
    <row r="10" spans="2:4" ht="18.75" customHeight="1">
      <c r="B10" s="4" t="s">
        <v>3</v>
      </c>
      <c r="C10" s="59" t="s">
        <v>129</v>
      </c>
      <c r="D10" s="29" t="s">
        <v>120</v>
      </c>
    </row>
    <row r="11" spans="2:4" ht="51">
      <c r="B11" s="4" t="s">
        <v>4</v>
      </c>
      <c r="C11" s="59" t="s">
        <v>130</v>
      </c>
      <c r="D11" s="44" t="s">
        <v>139</v>
      </c>
    </row>
    <row r="12" spans="2:4" ht="51">
      <c r="B12" s="4" t="s">
        <v>5</v>
      </c>
      <c r="C12" s="59" t="s">
        <v>131</v>
      </c>
      <c r="D12" s="44" t="s">
        <v>139</v>
      </c>
    </row>
    <row r="13" spans="2:4" ht="38.25">
      <c r="B13" s="4" t="s">
        <v>6</v>
      </c>
      <c r="C13" s="59" t="s">
        <v>133</v>
      </c>
      <c r="D13" s="29" t="s">
        <v>120</v>
      </c>
    </row>
    <row r="14" spans="2:5" ht="51">
      <c r="B14" s="4" t="s">
        <v>7</v>
      </c>
      <c r="C14" s="64" t="s">
        <v>134</v>
      </c>
      <c r="D14" s="44" t="s">
        <v>139</v>
      </c>
      <c r="E14" s="43"/>
    </row>
    <row r="15" spans="2:4" ht="25.5">
      <c r="B15" s="4" t="s">
        <v>8</v>
      </c>
      <c r="C15" s="59" t="s">
        <v>153</v>
      </c>
      <c r="D15" s="71" t="s">
        <v>120</v>
      </c>
    </row>
  </sheetData>
  <sheetProtection/>
  <mergeCells count="1">
    <mergeCell ref="B2:D2"/>
  </mergeCells>
  <hyperlinks>
    <hyperlink ref="C8" r:id="rId1" display="http://admin-ahtarskogo-sp.ru/index.php/документы/reshenija/reshenija_2016"/>
    <hyperlink ref="C7" r:id="rId2" display="http://prim-ahtarsk.ru/economy7203624.html"/>
    <hyperlink ref="C9" r:id="rId3" display="http://borodinskoe-sp.ru/normotvorchestvo/"/>
    <hyperlink ref="C10" r:id="rId4" display="http://admin-brinkovskogo-sp.ru/Economicafinansi"/>
    <hyperlink ref="C11" r:id="rId5" display="http://adm-novopokrov.ru/index.php/документы/reshenija/reshenija_2016"/>
    <hyperlink ref="C12" r:id="rId6" display="http://admin-olginskogo-sp.ru/Economicafinansi/2"/>
    <hyperlink ref="C13" r:id="rId7" display="http://priazovskoe.ru/normotvorchestvo/?doc_set_q=%D0%B1%D1%8E%D0%B4%D0%B6%D0%B5%D1%82+%D0%9C%D0%9E+2016"/>
    <hyperlink ref="C14" r:id="rId8" display="http://svobodnoe-sp.ru/normotvorchestvo/"/>
  </hyperlinks>
  <printOptions/>
  <pageMargins left="0.75" right="0.75" top="1" bottom="1" header="0.5" footer="0.5"/>
  <pageSetup fitToHeight="1" fitToWidth="1" horizontalDpi="600" verticalDpi="600" orientation="landscape" paperSize="9" r:id="rId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E18"/>
  <sheetViews>
    <sheetView zoomScalePageLayoutView="0" workbookViewId="0" topLeftCell="A1">
      <selection activeCell="G9" sqref="G9"/>
    </sheetView>
  </sheetViews>
  <sheetFormatPr defaultColWidth="9.140625" defaultRowHeight="12.75"/>
  <cols>
    <col min="2" max="2" width="20.140625" style="0" bestFit="1" customWidth="1"/>
    <col min="3" max="3" width="38.00390625" style="0" customWidth="1"/>
    <col min="4" max="4" width="15.140625" style="0" customWidth="1"/>
    <col min="5" max="5" width="21.28125" style="0" customWidth="1"/>
  </cols>
  <sheetData>
    <row r="2" spans="2:4" ht="68.25" customHeight="1">
      <c r="B2" s="68" t="s">
        <v>119</v>
      </c>
      <c r="C2" s="69"/>
      <c r="D2" s="69"/>
    </row>
    <row r="3" ht="13.5" thickBot="1"/>
    <row r="4" spans="2:3" ht="13.5" thickBot="1">
      <c r="B4" s="2" t="s">
        <v>9</v>
      </c>
      <c r="C4" s="5" t="s">
        <v>63</v>
      </c>
    </row>
    <row r="6" spans="2:4" ht="56.25" customHeight="1">
      <c r="B6" s="3" t="s">
        <v>12</v>
      </c>
      <c r="C6" s="3" t="s">
        <v>114</v>
      </c>
      <c r="D6" s="3" t="s">
        <v>65</v>
      </c>
    </row>
    <row r="7" spans="2:4" ht="127.5">
      <c r="B7" s="4" t="s">
        <v>0</v>
      </c>
      <c r="C7" s="42" t="s">
        <v>125</v>
      </c>
      <c r="D7" s="44" t="s">
        <v>141</v>
      </c>
    </row>
    <row r="8" spans="2:4" ht="89.25">
      <c r="B8" s="4" t="s">
        <v>1</v>
      </c>
      <c r="C8" s="60" t="s">
        <v>138</v>
      </c>
      <c r="D8" s="44" t="s">
        <v>142</v>
      </c>
    </row>
    <row r="9" spans="2:4" ht="102">
      <c r="B9" s="4" t="s">
        <v>2</v>
      </c>
      <c r="C9" s="42" t="s">
        <v>128</v>
      </c>
      <c r="D9" s="44" t="s">
        <v>143</v>
      </c>
    </row>
    <row r="10" spans="2:4" ht="24.75" customHeight="1">
      <c r="B10" s="4" t="s">
        <v>3</v>
      </c>
      <c r="C10" s="42" t="s">
        <v>129</v>
      </c>
      <c r="D10" s="29" t="s">
        <v>120</v>
      </c>
    </row>
    <row r="11" spans="2:4" ht="89.25">
      <c r="B11" s="4" t="s">
        <v>4</v>
      </c>
      <c r="C11" s="59" t="s">
        <v>137</v>
      </c>
      <c r="D11" s="44" t="s">
        <v>142</v>
      </c>
    </row>
    <row r="12" spans="2:4" ht="127.5">
      <c r="B12" s="4" t="s">
        <v>5</v>
      </c>
      <c r="C12" s="42" t="s">
        <v>131</v>
      </c>
      <c r="D12" s="44" t="s">
        <v>141</v>
      </c>
    </row>
    <row r="13" spans="2:4" ht="12.75">
      <c r="B13" s="4" t="s">
        <v>6</v>
      </c>
      <c r="C13" s="42" t="s">
        <v>132</v>
      </c>
      <c r="D13" s="29" t="s">
        <v>120</v>
      </c>
    </row>
    <row r="14" spans="2:5" ht="127.5">
      <c r="B14" s="4" t="s">
        <v>7</v>
      </c>
      <c r="C14" s="42" t="s">
        <v>135</v>
      </c>
      <c r="D14" s="44" t="s">
        <v>141</v>
      </c>
      <c r="E14" s="63"/>
    </row>
    <row r="15" spans="2:4" ht="38.25">
      <c r="B15" s="4" t="s">
        <v>8</v>
      </c>
      <c r="C15" s="42" t="s">
        <v>136</v>
      </c>
      <c r="D15" s="29" t="s">
        <v>120</v>
      </c>
    </row>
    <row r="18" ht="12.75">
      <c r="B18" s="15"/>
    </row>
  </sheetData>
  <sheetProtection/>
  <mergeCells count="1">
    <mergeCell ref="B2:D2"/>
  </mergeCells>
  <hyperlinks>
    <hyperlink ref="C8" r:id="rId1" display="http://admin-ahtarskogo-sp.ru/index.php/документы/postanovlenija/постановления-2016"/>
    <hyperlink ref="C15" r:id="rId2" display="http://stepnogo-sp.ru/index.php/документы/postanovlenija/постановления-2016."/>
    <hyperlink ref="C11" r:id="rId3" display="http://adm-novopokrov.ru/index.php/документы/postanovlenija/постановления-2016"/>
    <hyperlink ref="C7" r:id="rId4" display="http://prim-ahtarsk.ru/economy72031.html"/>
    <hyperlink ref="C9" r:id="rId5" display="http://borodinskoe-sp.ru/normotvorchestvo/"/>
    <hyperlink ref="C10" r:id="rId6" display="http://admin-brinkovskogo-sp.ru/Economicafinansi"/>
    <hyperlink ref="C12" r:id="rId7" display="http://admin-olginskogo-sp.ru/Economicafinansi/2"/>
    <hyperlink ref="C13" r:id="rId8" display="http://priazovskoe.ru/economy/budget/"/>
    <hyperlink ref="C14" r:id="rId9" display="http://svobodnoe-sp.ru/economy/budget/"/>
  </hyperlinks>
  <printOptions/>
  <pageMargins left="0.75" right="0.75" top="1" bottom="1" header="0.5" footer="0.5"/>
  <pageSetup fitToHeight="1" fitToWidth="1" horizontalDpi="600" verticalDpi="600" orientation="landscape" paperSize="9" r:id="rId1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F18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6.00390625" style="0" customWidth="1"/>
    <col min="5" max="5" width="10.57421875" style="0" customWidth="1"/>
    <col min="6" max="6" width="10.28125" style="0" customWidth="1"/>
  </cols>
  <sheetData>
    <row r="2" spans="2:6" ht="48" customHeight="1">
      <c r="B2" s="68" t="s">
        <v>109</v>
      </c>
      <c r="C2" s="69"/>
      <c r="D2" s="69"/>
      <c r="E2" s="69"/>
      <c r="F2" s="70"/>
    </row>
    <row r="3" ht="13.5" thickBot="1"/>
    <row r="4" spans="2:4" ht="13.5" thickBot="1">
      <c r="B4" s="2" t="s">
        <v>9</v>
      </c>
      <c r="C4" s="66" t="s">
        <v>63</v>
      </c>
      <c r="D4" s="66"/>
    </row>
    <row r="5" spans="5:6" ht="12.75">
      <c r="E5" s="19"/>
      <c r="F5" s="19"/>
    </row>
    <row r="6" spans="2:6" ht="116.25" customHeight="1">
      <c r="B6" s="3" t="s">
        <v>12</v>
      </c>
      <c r="C6" s="3" t="s">
        <v>115</v>
      </c>
      <c r="D6" s="3" t="s">
        <v>65</v>
      </c>
      <c r="E6" s="52"/>
      <c r="F6" s="53"/>
    </row>
    <row r="7" spans="2:6" ht="12.75">
      <c r="B7" s="4" t="s">
        <v>0</v>
      </c>
      <c r="C7" s="58" t="s">
        <v>124</v>
      </c>
      <c r="D7" s="26" t="s">
        <v>140</v>
      </c>
      <c r="E7" s="54"/>
      <c r="F7" s="20"/>
    </row>
    <row r="8" spans="2:6" ht="12.75">
      <c r="B8" s="4" t="s">
        <v>1</v>
      </c>
      <c r="C8" s="58" t="s">
        <v>124</v>
      </c>
      <c r="D8" s="26" t="s">
        <v>140</v>
      </c>
      <c r="E8" s="54"/>
      <c r="F8" s="20"/>
    </row>
    <row r="9" spans="2:6" ht="12.75">
      <c r="B9" s="4" t="s">
        <v>2</v>
      </c>
      <c r="C9" s="62" t="s">
        <v>124</v>
      </c>
      <c r="D9" s="26" t="s">
        <v>140</v>
      </c>
      <c r="E9" s="61"/>
      <c r="F9" s="51"/>
    </row>
    <row r="10" spans="2:6" ht="12.75">
      <c r="B10" s="4" t="s">
        <v>3</v>
      </c>
      <c r="C10" s="62" t="s">
        <v>124</v>
      </c>
      <c r="D10" s="26" t="s">
        <v>140</v>
      </c>
      <c r="E10" s="61"/>
      <c r="F10" s="51"/>
    </row>
    <row r="11" spans="2:6" ht="12.75">
      <c r="B11" s="4" t="s">
        <v>4</v>
      </c>
      <c r="C11" s="58" t="s">
        <v>124</v>
      </c>
      <c r="D11" s="26" t="s">
        <v>140</v>
      </c>
      <c r="E11" s="50"/>
      <c r="F11" s="51"/>
    </row>
    <row r="12" spans="2:6" ht="12.75">
      <c r="B12" s="4" t="s">
        <v>5</v>
      </c>
      <c r="C12" s="58" t="s">
        <v>124</v>
      </c>
      <c r="D12" s="26" t="s">
        <v>140</v>
      </c>
      <c r="E12" s="50"/>
      <c r="F12" s="51"/>
    </row>
    <row r="13" spans="2:6" ht="12.75">
      <c r="B13" s="4" t="s">
        <v>6</v>
      </c>
      <c r="C13" s="58" t="s">
        <v>124</v>
      </c>
      <c r="D13" s="26" t="s">
        <v>140</v>
      </c>
      <c r="E13" s="50"/>
      <c r="F13" s="51"/>
    </row>
    <row r="14" spans="2:6" ht="12.75">
      <c r="B14" s="4" t="s">
        <v>7</v>
      </c>
      <c r="C14" s="58" t="s">
        <v>124</v>
      </c>
      <c r="D14" s="26" t="s">
        <v>140</v>
      </c>
      <c r="E14" s="50"/>
      <c r="F14" s="51"/>
    </row>
    <row r="15" spans="2:6" ht="12.75">
      <c r="B15" s="41" t="s">
        <v>8</v>
      </c>
      <c r="C15" s="58" t="s">
        <v>124</v>
      </c>
      <c r="D15" s="26" t="s">
        <v>140</v>
      </c>
      <c r="E15" s="50"/>
      <c r="F15" s="51"/>
    </row>
    <row r="16" spans="2:6" ht="12.75">
      <c r="B16" s="21"/>
      <c r="C16" s="55"/>
      <c r="D16" s="55"/>
      <c r="E16" s="22"/>
      <c r="F16" s="22"/>
    </row>
    <row r="17" spans="2:6" ht="12.75">
      <c r="B17" s="19"/>
      <c r="C17" s="19"/>
      <c r="D17" s="19"/>
      <c r="E17" s="22"/>
      <c r="F17" s="22"/>
    </row>
    <row r="18" spans="2:6" ht="12.75">
      <c r="B18" s="19"/>
      <c r="C18" s="19"/>
      <c r="D18" s="19"/>
      <c r="E18" s="22"/>
      <c r="F18" s="22"/>
    </row>
  </sheetData>
  <sheetProtection/>
  <mergeCells count="2">
    <mergeCell ref="C4:D4"/>
    <mergeCell ref="B2:F2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G17"/>
  <sheetViews>
    <sheetView zoomScalePageLayoutView="0" workbookViewId="0" topLeftCell="A1">
      <selection activeCell="B23" sqref="B23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23.00390625" style="0" customWidth="1"/>
    <col min="5" max="5" width="22.8515625" style="0" customWidth="1"/>
    <col min="6" max="6" width="10.8515625" style="0" customWidth="1"/>
    <col min="7" max="7" width="13.57421875" style="0" customWidth="1"/>
  </cols>
  <sheetData>
    <row r="2" spans="2:7" ht="57" customHeight="1">
      <c r="B2" s="68" t="s">
        <v>18</v>
      </c>
      <c r="C2" s="69"/>
      <c r="D2" s="69"/>
      <c r="E2" s="69"/>
      <c r="F2" s="69"/>
      <c r="G2" s="69"/>
    </row>
    <row r="3" ht="13.5" thickBot="1"/>
    <row r="4" spans="2:5" ht="13.5" thickBot="1">
      <c r="B4" s="2" t="s">
        <v>9</v>
      </c>
      <c r="C4" s="66" t="s">
        <v>19</v>
      </c>
      <c r="D4" s="66"/>
      <c r="E4" s="67"/>
    </row>
    <row r="6" spans="2:7" ht="95.25" customHeight="1">
      <c r="B6" s="3" t="s">
        <v>12</v>
      </c>
      <c r="C6" s="12" t="s">
        <v>110</v>
      </c>
      <c r="D6" s="12" t="s">
        <v>111</v>
      </c>
      <c r="E6" s="12" t="s">
        <v>112</v>
      </c>
      <c r="F6" s="3" t="s">
        <v>10</v>
      </c>
      <c r="G6" s="3" t="s">
        <v>11</v>
      </c>
    </row>
    <row r="7" spans="2:7" ht="12.75">
      <c r="B7" s="4" t="s">
        <v>0</v>
      </c>
      <c r="C7" s="24">
        <v>12230</v>
      </c>
      <c r="D7" s="26">
        <v>11281.1</v>
      </c>
      <c r="E7" s="24">
        <v>8930</v>
      </c>
      <c r="F7" s="14">
        <f>C7/(D7+E7)</f>
        <v>0.6051130319477911</v>
      </c>
      <c r="G7" s="1" t="s">
        <v>71</v>
      </c>
    </row>
    <row r="8" spans="2:7" ht="12.75">
      <c r="B8" s="4" t="s">
        <v>1</v>
      </c>
      <c r="C8" s="24"/>
      <c r="D8" s="24">
        <v>1065.9</v>
      </c>
      <c r="E8" s="24"/>
      <c r="F8" s="14">
        <v>0</v>
      </c>
      <c r="G8" s="1" t="s">
        <v>71</v>
      </c>
    </row>
    <row r="9" spans="2:7" ht="12.75">
      <c r="B9" s="4" t="s">
        <v>2</v>
      </c>
      <c r="C9" s="24"/>
      <c r="D9" s="24">
        <v>470.2</v>
      </c>
      <c r="E9" s="24"/>
      <c r="F9" s="14">
        <v>0</v>
      </c>
      <c r="G9" s="1" t="s">
        <v>71</v>
      </c>
    </row>
    <row r="10" spans="2:7" ht="12.75">
      <c r="B10" s="4" t="s">
        <v>3</v>
      </c>
      <c r="C10" s="24">
        <v>5950</v>
      </c>
      <c r="D10" s="24">
        <v>3382.9</v>
      </c>
      <c r="E10" s="24">
        <v>6800</v>
      </c>
      <c r="F10" s="14">
        <f>C10/(D10+E10)</f>
        <v>0.5843129167525951</v>
      </c>
      <c r="G10" s="1" t="s">
        <v>71</v>
      </c>
    </row>
    <row r="11" spans="2:7" ht="12.75">
      <c r="B11" s="4" t="s">
        <v>4</v>
      </c>
      <c r="C11" s="24"/>
      <c r="D11" s="24">
        <v>1178.4</v>
      </c>
      <c r="E11" s="24"/>
      <c r="F11" s="14">
        <v>0</v>
      </c>
      <c r="G11" s="1" t="s">
        <v>71</v>
      </c>
    </row>
    <row r="12" spans="2:7" ht="12.75">
      <c r="B12" s="4" t="s">
        <v>5</v>
      </c>
      <c r="C12" s="24"/>
      <c r="D12" s="24">
        <v>928.8</v>
      </c>
      <c r="E12" s="24"/>
      <c r="F12" s="14">
        <v>0</v>
      </c>
      <c r="G12" s="1" t="s">
        <v>71</v>
      </c>
    </row>
    <row r="13" spans="2:7" ht="12.75">
      <c r="B13" s="4" t="s">
        <v>6</v>
      </c>
      <c r="C13" s="24"/>
      <c r="D13" s="24">
        <v>114.3</v>
      </c>
      <c r="E13" s="24"/>
      <c r="F13" s="14">
        <v>0</v>
      </c>
      <c r="G13" s="1" t="s">
        <v>71</v>
      </c>
    </row>
    <row r="14" spans="2:7" ht="12.75">
      <c r="B14" s="4" t="s">
        <v>7</v>
      </c>
      <c r="C14" s="24">
        <v>1000</v>
      </c>
      <c r="D14" s="24">
        <v>1972.1</v>
      </c>
      <c r="E14" s="24"/>
      <c r="F14" s="14">
        <f>C14/(D14+E14)</f>
        <v>0.5070736778053851</v>
      </c>
      <c r="G14" s="1" t="s">
        <v>71</v>
      </c>
    </row>
    <row r="15" spans="2:7" ht="12.75">
      <c r="B15" s="4" t="s">
        <v>8</v>
      </c>
      <c r="C15" s="24"/>
      <c r="D15" s="24">
        <v>378.1</v>
      </c>
      <c r="E15" s="24"/>
      <c r="F15" s="14">
        <v>0</v>
      </c>
      <c r="G15" s="1" t="s">
        <v>71</v>
      </c>
    </row>
    <row r="16" spans="3:5" ht="12.75">
      <c r="C16" s="25"/>
      <c r="D16" s="25"/>
      <c r="E16" s="25"/>
    </row>
    <row r="17" ht="12.75">
      <c r="B17" s="17"/>
    </row>
  </sheetData>
  <sheetProtection/>
  <mergeCells count="2">
    <mergeCell ref="C4:E4"/>
    <mergeCell ref="B2:G2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G17"/>
  <sheetViews>
    <sheetView zoomScalePageLayoutView="0" workbookViewId="0" topLeftCell="A1">
      <selection activeCell="B16" sqref="A16:IV16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18.421875" style="0" customWidth="1"/>
    <col min="5" max="5" width="17.421875" style="0" customWidth="1"/>
    <col min="6" max="6" width="10.8515625" style="0" customWidth="1"/>
    <col min="7" max="7" width="13.57421875" style="0" customWidth="1"/>
  </cols>
  <sheetData>
    <row r="2" spans="2:7" ht="72.75" customHeight="1">
      <c r="B2" s="68" t="s">
        <v>20</v>
      </c>
      <c r="C2" s="69"/>
      <c r="D2" s="69"/>
      <c r="E2" s="69"/>
      <c r="F2" s="69"/>
      <c r="G2" s="69"/>
    </row>
    <row r="3" ht="13.5" thickBot="1"/>
    <row r="4" spans="2:5" ht="13.5" thickBot="1">
      <c r="B4" s="2" t="s">
        <v>9</v>
      </c>
      <c r="C4" s="66" t="s">
        <v>21</v>
      </c>
      <c r="D4" s="66"/>
      <c r="E4" s="67"/>
    </row>
    <row r="6" spans="2:7" ht="132.75" customHeight="1">
      <c r="B6" s="3" t="s">
        <v>12</v>
      </c>
      <c r="C6" s="3" t="s">
        <v>22</v>
      </c>
      <c r="D6" s="3" t="s">
        <v>23</v>
      </c>
      <c r="E6" s="3" t="s">
        <v>24</v>
      </c>
      <c r="F6" s="3" t="s">
        <v>10</v>
      </c>
      <c r="G6" s="3" t="s">
        <v>11</v>
      </c>
    </row>
    <row r="7" spans="2:7" ht="12.75">
      <c r="B7" s="4" t="s">
        <v>0</v>
      </c>
      <c r="C7" s="24">
        <v>1469.6</v>
      </c>
      <c r="D7" s="7">
        <v>110369.5</v>
      </c>
      <c r="E7" s="28">
        <v>12.4</v>
      </c>
      <c r="F7" s="24">
        <f>C7/(D7-E7)*100</f>
        <v>1.3316768925606053</v>
      </c>
      <c r="G7" s="1" t="s">
        <v>71</v>
      </c>
    </row>
    <row r="8" spans="2:7" ht="12.75">
      <c r="B8" s="4" t="s">
        <v>1</v>
      </c>
      <c r="C8" s="24">
        <v>0</v>
      </c>
      <c r="D8" s="7">
        <v>15972.2</v>
      </c>
      <c r="E8" s="28">
        <v>194.2</v>
      </c>
      <c r="F8" s="24">
        <f aca="true" t="shared" si="0" ref="F8:F15">C8/(D8-E8)*100</f>
        <v>0</v>
      </c>
      <c r="G8" s="1" t="s">
        <v>71</v>
      </c>
    </row>
    <row r="9" spans="2:7" ht="12.75">
      <c r="B9" s="4" t="s">
        <v>2</v>
      </c>
      <c r="C9" s="24">
        <v>0</v>
      </c>
      <c r="D9" s="7">
        <v>10432.3</v>
      </c>
      <c r="E9" s="28">
        <v>194.2</v>
      </c>
      <c r="F9" s="24">
        <f t="shared" si="0"/>
        <v>0</v>
      </c>
      <c r="G9" s="1" t="s">
        <v>71</v>
      </c>
    </row>
    <row r="10" spans="2:7" ht="12.75">
      <c r="B10" s="4" t="s">
        <v>3</v>
      </c>
      <c r="C10" s="24">
        <v>6.4</v>
      </c>
      <c r="D10" s="7">
        <v>31768.2</v>
      </c>
      <c r="E10" s="28">
        <v>194.2</v>
      </c>
      <c r="F10" s="24">
        <f t="shared" si="0"/>
        <v>0.020269842275289798</v>
      </c>
      <c r="G10" s="1" t="s">
        <v>71</v>
      </c>
    </row>
    <row r="11" spans="2:7" ht="12.75">
      <c r="B11" s="4" t="s">
        <v>4</v>
      </c>
      <c r="C11" s="24">
        <v>0</v>
      </c>
      <c r="D11" s="7">
        <v>8492.9</v>
      </c>
      <c r="E11" s="28">
        <v>194.2</v>
      </c>
      <c r="F11" s="24">
        <f t="shared" si="0"/>
        <v>0</v>
      </c>
      <c r="G11" s="1" t="s">
        <v>71</v>
      </c>
    </row>
    <row r="12" spans="2:7" ht="12.75">
      <c r="B12" s="4" t="s">
        <v>5</v>
      </c>
      <c r="C12" s="24">
        <v>0</v>
      </c>
      <c r="D12" s="7">
        <v>24345.1</v>
      </c>
      <c r="E12" s="28">
        <v>194.2</v>
      </c>
      <c r="F12" s="24">
        <f t="shared" si="0"/>
        <v>0</v>
      </c>
      <c r="G12" s="1" t="s">
        <v>71</v>
      </c>
    </row>
    <row r="13" spans="2:7" ht="12.75">
      <c r="B13" s="4" t="s">
        <v>6</v>
      </c>
      <c r="C13" s="24">
        <v>0</v>
      </c>
      <c r="D13" s="7">
        <v>9505</v>
      </c>
      <c r="E13" s="28">
        <v>194.2</v>
      </c>
      <c r="F13" s="24">
        <f t="shared" si="0"/>
        <v>0</v>
      </c>
      <c r="G13" s="1" t="s">
        <v>71</v>
      </c>
    </row>
    <row r="14" spans="2:7" ht="12.75">
      <c r="B14" s="4" t="s">
        <v>7</v>
      </c>
      <c r="C14" s="24">
        <v>0.8</v>
      </c>
      <c r="D14" s="7">
        <v>11137.7</v>
      </c>
      <c r="E14" s="28">
        <v>194.2</v>
      </c>
      <c r="F14" s="24">
        <f t="shared" si="0"/>
        <v>0.007310275506008134</v>
      </c>
      <c r="G14" s="1" t="s">
        <v>71</v>
      </c>
    </row>
    <row r="15" spans="2:7" ht="12.75">
      <c r="B15" s="4" t="s">
        <v>8</v>
      </c>
      <c r="C15" s="24">
        <v>0</v>
      </c>
      <c r="D15" s="7">
        <v>18859.8</v>
      </c>
      <c r="E15" s="28">
        <v>194.2</v>
      </c>
      <c r="F15" s="24">
        <f t="shared" si="0"/>
        <v>0</v>
      </c>
      <c r="G15" s="1" t="s">
        <v>71</v>
      </c>
    </row>
    <row r="16" spans="3:6" ht="12.75">
      <c r="C16" s="25"/>
      <c r="D16" s="25"/>
      <c r="E16" s="25"/>
      <c r="F16" s="25"/>
    </row>
    <row r="17" ht="12.75">
      <c r="B17" s="17"/>
    </row>
  </sheetData>
  <sheetProtection/>
  <mergeCells count="2">
    <mergeCell ref="C4:E4"/>
    <mergeCell ref="B2:G2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F18"/>
  <sheetViews>
    <sheetView zoomScalePageLayoutView="0" workbookViewId="0" topLeftCell="A1">
      <selection activeCell="G1" sqref="G1:I16384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20.421875" style="0" customWidth="1"/>
    <col min="5" max="5" width="10.8515625" style="0" customWidth="1"/>
    <col min="6" max="6" width="13.57421875" style="0" customWidth="1"/>
  </cols>
  <sheetData>
    <row r="2" spans="2:6" ht="52.5" customHeight="1">
      <c r="B2" s="68" t="s">
        <v>82</v>
      </c>
      <c r="C2" s="69"/>
      <c r="D2" s="69"/>
      <c r="E2" s="69"/>
      <c r="F2" s="69"/>
    </row>
    <row r="3" ht="13.5" thickBot="1"/>
    <row r="4" spans="2:4" ht="13.5" thickBot="1">
      <c r="B4" s="2" t="s">
        <v>9</v>
      </c>
      <c r="C4" s="66" t="s">
        <v>25</v>
      </c>
      <c r="D4" s="66"/>
    </row>
    <row r="6" spans="2:6" ht="132.75" customHeight="1">
      <c r="B6" s="3" t="s">
        <v>12</v>
      </c>
      <c r="C6" s="3" t="s">
        <v>26</v>
      </c>
      <c r="D6" s="3" t="s">
        <v>27</v>
      </c>
      <c r="E6" s="3" t="s">
        <v>10</v>
      </c>
      <c r="F6" s="3" t="s">
        <v>11</v>
      </c>
    </row>
    <row r="7" spans="2:6" ht="12.75">
      <c r="B7" s="4" t="s">
        <v>0</v>
      </c>
      <c r="C7" s="26">
        <v>16296.4</v>
      </c>
      <c r="D7" s="26">
        <v>16539</v>
      </c>
      <c r="E7" s="14">
        <f>C7/D7</f>
        <v>0.9853316403651974</v>
      </c>
      <c r="F7" s="1" t="s">
        <v>71</v>
      </c>
    </row>
    <row r="8" spans="2:6" ht="12.75">
      <c r="B8" s="4" t="s">
        <v>1</v>
      </c>
      <c r="C8" s="26">
        <v>2846.7</v>
      </c>
      <c r="D8" s="26">
        <v>4014</v>
      </c>
      <c r="E8" s="14">
        <f aca="true" t="shared" si="0" ref="E8:E15">C8/D8</f>
        <v>0.7091928251121076</v>
      </c>
      <c r="F8" s="1" t="s">
        <v>71</v>
      </c>
    </row>
    <row r="9" spans="2:6" ht="12.75">
      <c r="B9" s="4" t="s">
        <v>2</v>
      </c>
      <c r="C9" s="26">
        <v>3370.6</v>
      </c>
      <c r="D9" s="26">
        <v>3381</v>
      </c>
      <c r="E9" s="14">
        <f t="shared" si="0"/>
        <v>0.9969239869860987</v>
      </c>
      <c r="F9" s="1" t="s">
        <v>71</v>
      </c>
    </row>
    <row r="10" spans="2:6" ht="12.75">
      <c r="B10" s="4" t="s">
        <v>3</v>
      </c>
      <c r="C10" s="26">
        <v>4921</v>
      </c>
      <c r="D10" s="26">
        <v>4977</v>
      </c>
      <c r="E10" s="14">
        <f t="shared" si="0"/>
        <v>0.9887482419127989</v>
      </c>
      <c r="F10" s="1" t="s">
        <v>71</v>
      </c>
    </row>
    <row r="11" spans="2:6" ht="12.75">
      <c r="B11" s="4" t="s">
        <v>4</v>
      </c>
      <c r="C11" s="26">
        <v>2566.4</v>
      </c>
      <c r="D11" s="26">
        <v>3170</v>
      </c>
      <c r="E11" s="14">
        <f t="shared" si="0"/>
        <v>0.8095899053627761</v>
      </c>
      <c r="F11" s="1" t="s">
        <v>71</v>
      </c>
    </row>
    <row r="12" spans="2:6" ht="12.75">
      <c r="B12" s="4" t="s">
        <v>5</v>
      </c>
      <c r="C12" s="26">
        <v>4520.6</v>
      </c>
      <c r="D12" s="26">
        <v>4977</v>
      </c>
      <c r="E12" s="14">
        <f t="shared" si="0"/>
        <v>0.9082981715893109</v>
      </c>
      <c r="F12" s="1" t="s">
        <v>71</v>
      </c>
    </row>
    <row r="13" spans="2:6" ht="12.75">
      <c r="B13" s="4" t="s">
        <v>6</v>
      </c>
      <c r="C13" s="26">
        <v>3030.3</v>
      </c>
      <c r="D13" s="26">
        <v>3381</v>
      </c>
      <c r="E13" s="14">
        <f t="shared" si="0"/>
        <v>0.8962732919254659</v>
      </c>
      <c r="F13" s="1" t="s">
        <v>71</v>
      </c>
    </row>
    <row r="14" spans="2:6" ht="12.75">
      <c r="B14" s="4" t="s">
        <v>7</v>
      </c>
      <c r="C14" s="26">
        <v>3006.5</v>
      </c>
      <c r="D14" s="26">
        <v>3381</v>
      </c>
      <c r="E14" s="14">
        <f t="shared" si="0"/>
        <v>0.8892339544513458</v>
      </c>
      <c r="F14" s="1" t="s">
        <v>71</v>
      </c>
    </row>
    <row r="15" spans="2:6" ht="12.75">
      <c r="B15" s="4" t="s">
        <v>8</v>
      </c>
      <c r="C15" s="24">
        <v>2640.9</v>
      </c>
      <c r="D15" s="24">
        <v>3592</v>
      </c>
      <c r="E15" s="14">
        <f t="shared" si="0"/>
        <v>0.73521714922049</v>
      </c>
      <c r="F15" s="1" t="s">
        <v>71</v>
      </c>
    </row>
    <row r="16" ht="12.75">
      <c r="C16" s="25"/>
    </row>
    <row r="17" ht="12.75">
      <c r="B17" s="17"/>
    </row>
    <row r="18" ht="12.75">
      <c r="C18" s="30"/>
    </row>
  </sheetData>
  <sheetProtection/>
  <mergeCells count="2">
    <mergeCell ref="C4:D4"/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H27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20.140625" style="0" bestFit="1" customWidth="1"/>
    <col min="3" max="3" width="20.140625" style="0" customWidth="1"/>
    <col min="4" max="4" width="13.57421875" style="0" customWidth="1"/>
    <col min="5" max="5" width="13.8515625" style="0" customWidth="1"/>
    <col min="6" max="6" width="10.57421875" style="0" customWidth="1"/>
    <col min="7" max="7" width="10.28125" style="0" customWidth="1"/>
  </cols>
  <sheetData>
    <row r="2" spans="2:7" ht="69" customHeight="1">
      <c r="B2" s="68" t="s">
        <v>80</v>
      </c>
      <c r="C2" s="69"/>
      <c r="D2" s="69"/>
      <c r="E2" s="69"/>
      <c r="F2" s="69"/>
      <c r="G2" s="70"/>
    </row>
    <row r="5" spans="2:8" ht="25.5" hidden="1">
      <c r="B5" s="3" t="s">
        <v>12</v>
      </c>
      <c r="C5" s="12">
        <v>202</v>
      </c>
      <c r="D5" s="13" t="s">
        <v>73</v>
      </c>
      <c r="E5" s="12">
        <v>202</v>
      </c>
      <c r="F5" s="12" t="s">
        <v>72</v>
      </c>
      <c r="G5" s="13">
        <v>20203</v>
      </c>
      <c r="H5" s="13" t="s">
        <v>74</v>
      </c>
    </row>
    <row r="6" spans="2:8" ht="12.75" hidden="1">
      <c r="B6" s="4" t="s">
        <v>0</v>
      </c>
      <c r="C6" s="7">
        <v>189157.8</v>
      </c>
      <c r="D6" s="7" t="e">
        <f>(C6-#REF!)/(#REF!-#REF!)</f>
        <v>#REF!</v>
      </c>
      <c r="E6" s="7">
        <v>92887.6</v>
      </c>
      <c r="F6" s="7">
        <v>165636.7</v>
      </c>
      <c r="G6" s="7">
        <v>11.6</v>
      </c>
      <c r="H6" s="7">
        <f>(E6-G6)/(F6-G6)</f>
        <v>0.5607604161446544</v>
      </c>
    </row>
    <row r="7" spans="2:8" ht="12.75" hidden="1">
      <c r="B7" s="4" t="s">
        <v>1</v>
      </c>
      <c r="C7" s="7">
        <v>2691.4</v>
      </c>
      <c r="D7" s="7" t="e">
        <f>(C7-#REF!)/(#REF!-#REF!)</f>
        <v>#REF!</v>
      </c>
      <c r="E7" s="7">
        <v>1285.1</v>
      </c>
      <c r="F7" s="7">
        <v>6499.3</v>
      </c>
      <c r="G7" s="7">
        <v>124.3</v>
      </c>
      <c r="H7" s="7">
        <f aca="true" t="shared" si="0" ref="H7:H14">(E7-G7)/(F7-G7)</f>
        <v>0.1820862745098039</v>
      </c>
    </row>
    <row r="8" spans="2:8" ht="12.75" hidden="1">
      <c r="B8" s="4" t="s">
        <v>2</v>
      </c>
      <c r="C8" s="7">
        <v>1665.5</v>
      </c>
      <c r="D8" s="7" t="e">
        <f>(C8-#REF!)/(#REF!-#REF!)</f>
        <v>#REF!</v>
      </c>
      <c r="E8" s="7">
        <v>378.8</v>
      </c>
      <c r="F8" s="7">
        <v>3710.3</v>
      </c>
      <c r="G8" s="7">
        <v>124.1</v>
      </c>
      <c r="H8" s="7">
        <f t="shared" si="0"/>
        <v>0.07102225196586917</v>
      </c>
    </row>
    <row r="9" spans="2:8" ht="12.75" hidden="1">
      <c r="B9" s="4" t="s">
        <v>3</v>
      </c>
      <c r="C9" s="7">
        <v>4680.6</v>
      </c>
      <c r="D9" s="7" t="e">
        <f>(C9-#REF!)/(#REF!-#REF!)</f>
        <v>#REF!</v>
      </c>
      <c r="E9" s="7">
        <v>19210.5</v>
      </c>
      <c r="F9" s="7">
        <v>28950</v>
      </c>
      <c r="G9" s="7">
        <v>298.9</v>
      </c>
      <c r="H9" s="7">
        <f t="shared" si="0"/>
        <v>0.6600654076108771</v>
      </c>
    </row>
    <row r="10" spans="2:8" ht="12.75" hidden="1">
      <c r="B10" s="4" t="s">
        <v>4</v>
      </c>
      <c r="C10" s="7">
        <v>2302.8</v>
      </c>
      <c r="D10" s="7" t="e">
        <f>(C10-#REF!)/(#REF!-#REF!)</f>
        <v>#REF!</v>
      </c>
      <c r="E10" s="7">
        <v>609.7</v>
      </c>
      <c r="F10" s="7">
        <v>3556.6</v>
      </c>
      <c r="G10" s="7">
        <v>125.7</v>
      </c>
      <c r="H10" s="7">
        <f t="shared" si="0"/>
        <v>0.14107085604360373</v>
      </c>
    </row>
    <row r="11" spans="2:8" ht="12.75" hidden="1">
      <c r="B11" s="4" t="s">
        <v>5</v>
      </c>
      <c r="C11" s="7">
        <v>2604.6</v>
      </c>
      <c r="D11" s="7" t="e">
        <f>(C11-#REF!)/(#REF!-#REF!)</f>
        <v>#REF!</v>
      </c>
      <c r="E11" s="7">
        <v>1710.1</v>
      </c>
      <c r="F11" s="7">
        <v>9775.9</v>
      </c>
      <c r="G11" s="7">
        <v>317.8</v>
      </c>
      <c r="H11" s="7">
        <f t="shared" si="0"/>
        <v>0.1472071557712437</v>
      </c>
    </row>
    <row r="12" spans="2:8" ht="12.75" hidden="1">
      <c r="B12" s="4" t="s">
        <v>6</v>
      </c>
      <c r="C12" s="7">
        <v>940.6</v>
      </c>
      <c r="D12" s="7" t="e">
        <f>(C12-#REF!)/(#REF!-#REF!)</f>
        <v>#REF!</v>
      </c>
      <c r="E12" s="7">
        <v>4253.9</v>
      </c>
      <c r="F12" s="7">
        <v>9126.9</v>
      </c>
      <c r="G12" s="7">
        <v>140.6</v>
      </c>
      <c r="H12" s="7">
        <f t="shared" si="0"/>
        <v>0.45773010026373473</v>
      </c>
    </row>
    <row r="13" spans="2:8" ht="12.75" hidden="1">
      <c r="B13" s="4" t="s">
        <v>7</v>
      </c>
      <c r="C13" s="7">
        <v>946.1</v>
      </c>
      <c r="D13" s="7" t="e">
        <f>(C13-#REF!)/(#REF!-#REF!)</f>
        <v>#REF!</v>
      </c>
      <c r="E13" s="7">
        <v>232.5</v>
      </c>
      <c r="F13" s="7">
        <v>4234.4</v>
      </c>
      <c r="G13" s="7">
        <v>145.3</v>
      </c>
      <c r="H13" s="7">
        <f t="shared" si="0"/>
        <v>0.021324985938226015</v>
      </c>
    </row>
    <row r="14" spans="2:8" ht="12.75" hidden="1">
      <c r="B14" s="4" t="s">
        <v>8</v>
      </c>
      <c r="C14" s="7">
        <v>4934.3</v>
      </c>
      <c r="D14" s="7" t="e">
        <f>(C14-#REF!)/(#REF!-#REF!)</f>
        <v>#REF!</v>
      </c>
      <c r="E14" s="7">
        <v>1682.8</v>
      </c>
      <c r="F14" s="7">
        <v>5453.6</v>
      </c>
      <c r="G14" s="7">
        <v>129.4</v>
      </c>
      <c r="H14" s="7">
        <f t="shared" si="0"/>
        <v>0.29176214266932116</v>
      </c>
    </row>
    <row r="15" spans="3:8" ht="12.75" hidden="1">
      <c r="C15" s="8">
        <f>SUM(C6:C14)</f>
        <v>209923.69999999998</v>
      </c>
      <c r="D15" s="8"/>
      <c r="E15" s="8">
        <f>SUM(E6:E14)</f>
        <v>122251.00000000001</v>
      </c>
      <c r="F15" s="8">
        <f>SUM(F6:F14)</f>
        <v>236943.69999999998</v>
      </c>
      <c r="G15" s="8">
        <f>SUM(G6:G14)</f>
        <v>1417.7</v>
      </c>
      <c r="H15" s="8"/>
    </row>
    <row r="16" ht="12.75" hidden="1"/>
    <row r="17" spans="2:7" ht="51">
      <c r="B17" s="36"/>
      <c r="C17" s="3" t="s">
        <v>83</v>
      </c>
      <c r="D17" s="3" t="s">
        <v>84</v>
      </c>
      <c r="E17" s="36" t="s">
        <v>10</v>
      </c>
      <c r="F17" s="36"/>
      <c r="G17" s="36"/>
    </row>
    <row r="18" spans="2:7" ht="12.75">
      <c r="B18" s="4" t="s">
        <v>0</v>
      </c>
      <c r="C18" s="24">
        <v>3890.4</v>
      </c>
      <c r="D18" s="24">
        <v>98522.1</v>
      </c>
      <c r="E18" s="7">
        <f>C18/D18*100</f>
        <v>3.948758704899713</v>
      </c>
      <c r="F18" s="1"/>
      <c r="G18" s="1"/>
    </row>
    <row r="19" spans="2:7" ht="12.75">
      <c r="B19" s="4" t="s">
        <v>1</v>
      </c>
      <c r="C19" s="24">
        <v>426.3</v>
      </c>
      <c r="D19" s="24">
        <v>9618.3</v>
      </c>
      <c r="E19" s="7">
        <f aca="true" t="shared" si="1" ref="E19:E26">C19/D19*100</f>
        <v>4.432176164187019</v>
      </c>
      <c r="F19" s="1"/>
      <c r="G19" s="1"/>
    </row>
    <row r="20" spans="2:7" ht="12.75">
      <c r="B20" s="4" t="s">
        <v>2</v>
      </c>
      <c r="C20" s="24">
        <v>2385.7</v>
      </c>
      <c r="D20" s="24">
        <v>29936.5</v>
      </c>
      <c r="E20" s="7">
        <f t="shared" si="1"/>
        <v>7.969201476458503</v>
      </c>
      <c r="F20" s="1"/>
      <c r="G20" s="1"/>
    </row>
    <row r="21" spans="2:7" ht="12.75">
      <c r="B21" s="4" t="s">
        <v>3</v>
      </c>
      <c r="C21" s="24">
        <v>792.4</v>
      </c>
      <c r="D21" s="24">
        <v>22849.2</v>
      </c>
      <c r="E21" s="7">
        <f t="shared" si="1"/>
        <v>3.4679551144022547</v>
      </c>
      <c r="F21" s="1"/>
      <c r="G21" s="1"/>
    </row>
    <row r="22" spans="2:7" ht="12.75">
      <c r="B22" s="4" t="s">
        <v>4</v>
      </c>
      <c r="C22" s="24">
        <v>1738.9</v>
      </c>
      <c r="D22" s="24">
        <v>4759.9</v>
      </c>
      <c r="E22" s="7">
        <f t="shared" si="1"/>
        <v>36.53228008991786</v>
      </c>
      <c r="F22" s="1"/>
      <c r="G22" s="1"/>
    </row>
    <row r="23" spans="2:7" ht="12.75">
      <c r="B23" s="4" t="s">
        <v>5</v>
      </c>
      <c r="C23" s="24">
        <v>1429.4</v>
      </c>
      <c r="D23" s="24">
        <v>16255.6</v>
      </c>
      <c r="E23" s="7">
        <f t="shared" si="1"/>
        <v>8.793277393636654</v>
      </c>
      <c r="F23" s="1"/>
      <c r="G23" s="1"/>
    </row>
    <row r="24" spans="2:7" ht="12.75">
      <c r="B24" s="4" t="s">
        <v>6</v>
      </c>
      <c r="C24" s="24">
        <v>1625.9</v>
      </c>
      <c r="D24" s="24">
        <v>8454.8</v>
      </c>
      <c r="E24" s="7">
        <f t="shared" si="1"/>
        <v>19.230496286133324</v>
      </c>
      <c r="F24" s="1"/>
      <c r="G24" s="1"/>
    </row>
    <row r="25" spans="2:7" ht="12.75">
      <c r="B25" s="4" t="s">
        <v>7</v>
      </c>
      <c r="C25" s="24">
        <v>1737.5</v>
      </c>
      <c r="D25" s="24">
        <v>6827.2</v>
      </c>
      <c r="E25" s="7">
        <f t="shared" si="1"/>
        <v>25.449671900632765</v>
      </c>
      <c r="F25" s="1"/>
      <c r="G25" s="1"/>
    </row>
    <row r="26" spans="2:7" ht="12.75">
      <c r="B26" s="4" t="s">
        <v>8</v>
      </c>
      <c r="C26" s="24">
        <v>3103.7</v>
      </c>
      <c r="D26" s="24">
        <v>8079.1</v>
      </c>
      <c r="E26" s="7">
        <f t="shared" si="1"/>
        <v>38.416407768191995</v>
      </c>
      <c r="F26" s="1"/>
      <c r="G26" s="1"/>
    </row>
    <row r="27" spans="3:4" ht="12.75">
      <c r="C27" s="38">
        <f>SUM(C18:C26)</f>
        <v>17130.199999999997</v>
      </c>
      <c r="D27" s="38">
        <f>SUM(D18:D26)</f>
        <v>205302.70000000004</v>
      </c>
    </row>
  </sheetData>
  <sheetProtection/>
  <mergeCells count="1">
    <mergeCell ref="B2:G2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F18"/>
  <sheetViews>
    <sheetView zoomScalePageLayoutView="0" workbookViewId="0" topLeftCell="B1">
      <selection activeCell="G1" sqref="G1:J16384"/>
    </sheetView>
  </sheetViews>
  <sheetFormatPr defaultColWidth="9.140625" defaultRowHeight="12.75"/>
  <cols>
    <col min="2" max="2" width="20.140625" style="0" bestFit="1" customWidth="1"/>
    <col min="3" max="3" width="20.140625" style="0" customWidth="1"/>
    <col min="4" max="5" width="21.421875" style="0" customWidth="1"/>
    <col min="6" max="6" width="10.8515625" style="0" customWidth="1"/>
  </cols>
  <sheetData>
    <row r="2" spans="2:6" ht="34.5" customHeight="1">
      <c r="B2" s="68" t="s">
        <v>29</v>
      </c>
      <c r="C2" s="69"/>
      <c r="D2" s="69"/>
      <c r="E2" s="69"/>
      <c r="F2" s="69"/>
    </row>
    <row r="3" ht="13.5" thickBot="1"/>
    <row r="4" spans="2:5" ht="13.5" thickBot="1">
      <c r="B4" s="2" t="s">
        <v>9</v>
      </c>
      <c r="C4" s="66" t="s">
        <v>30</v>
      </c>
      <c r="D4" s="66"/>
      <c r="E4" s="6"/>
    </row>
    <row r="6" spans="2:6" ht="119.25" customHeight="1">
      <c r="B6" s="3" t="s">
        <v>12</v>
      </c>
      <c r="C6" s="3" t="s">
        <v>31</v>
      </c>
      <c r="D6" s="3" t="s">
        <v>32</v>
      </c>
      <c r="E6" s="3" t="s">
        <v>33</v>
      </c>
      <c r="F6" s="3" t="s">
        <v>10</v>
      </c>
    </row>
    <row r="7" spans="2:6" ht="12.75">
      <c r="B7" s="4" t="s">
        <v>0</v>
      </c>
      <c r="C7" s="1">
        <v>0</v>
      </c>
      <c r="D7" s="7">
        <v>110369.5</v>
      </c>
      <c r="E7" s="28">
        <v>12.4</v>
      </c>
      <c r="F7" s="1">
        <v>0</v>
      </c>
    </row>
    <row r="8" spans="2:6" ht="12.75">
      <c r="B8" s="4" t="s">
        <v>1</v>
      </c>
      <c r="C8" s="1">
        <v>0</v>
      </c>
      <c r="D8" s="7">
        <v>15972.2</v>
      </c>
      <c r="E8" s="28">
        <v>194.2</v>
      </c>
      <c r="F8" s="1">
        <v>0</v>
      </c>
    </row>
    <row r="9" spans="2:6" ht="12.75">
      <c r="B9" s="4" t="s">
        <v>2</v>
      </c>
      <c r="C9" s="1">
        <v>0</v>
      </c>
      <c r="D9" s="7">
        <v>10432.3</v>
      </c>
      <c r="E9" s="28">
        <v>194.2</v>
      </c>
      <c r="F9" s="1">
        <v>0</v>
      </c>
    </row>
    <row r="10" spans="2:6" ht="12.75">
      <c r="B10" s="4" t="s">
        <v>3</v>
      </c>
      <c r="C10" s="1">
        <v>0</v>
      </c>
      <c r="D10" s="7">
        <v>31768.2</v>
      </c>
      <c r="E10" s="28">
        <v>194.2</v>
      </c>
      <c r="F10" s="1">
        <v>0</v>
      </c>
    </row>
    <row r="11" spans="2:6" ht="12.75">
      <c r="B11" s="4" t="s">
        <v>4</v>
      </c>
      <c r="C11" s="1">
        <v>0</v>
      </c>
      <c r="D11" s="7">
        <v>8492.9</v>
      </c>
      <c r="E11" s="28">
        <v>194.2</v>
      </c>
      <c r="F11" s="1">
        <v>0</v>
      </c>
    </row>
    <row r="12" spans="2:6" ht="12.75">
      <c r="B12" s="4" t="s">
        <v>5</v>
      </c>
      <c r="C12" s="1">
        <v>0</v>
      </c>
      <c r="D12" s="7">
        <v>24345.1</v>
      </c>
      <c r="E12" s="28">
        <v>194.2</v>
      </c>
      <c r="F12" s="1">
        <v>0</v>
      </c>
    </row>
    <row r="13" spans="2:6" ht="12.75">
      <c r="B13" s="4" t="s">
        <v>6</v>
      </c>
      <c r="C13" s="1">
        <v>0</v>
      </c>
      <c r="D13" s="7">
        <v>9505</v>
      </c>
      <c r="E13" s="28">
        <v>194.2</v>
      </c>
      <c r="F13" s="1">
        <v>0</v>
      </c>
    </row>
    <row r="14" spans="2:6" ht="12.75">
      <c r="B14" s="4" t="s">
        <v>7</v>
      </c>
      <c r="C14" s="1">
        <v>0</v>
      </c>
      <c r="D14" s="7">
        <v>11137.7</v>
      </c>
      <c r="E14" s="28">
        <v>194.2</v>
      </c>
      <c r="F14" s="1">
        <v>0</v>
      </c>
    </row>
    <row r="15" spans="2:6" ht="12.75">
      <c r="B15" s="4" t="s">
        <v>8</v>
      </c>
      <c r="C15" s="1">
        <v>0</v>
      </c>
      <c r="D15" s="7">
        <v>18859.8</v>
      </c>
      <c r="E15" s="28">
        <v>194.2</v>
      </c>
      <c r="F15" s="1">
        <v>0</v>
      </c>
    </row>
    <row r="16" spans="4:5" ht="12.75">
      <c r="D16" s="25">
        <f>SUM(D7:D15)</f>
        <v>240882.7</v>
      </c>
      <c r="E16" s="25">
        <f>SUM(E7:E15)</f>
        <v>1566.0000000000002</v>
      </c>
    </row>
    <row r="18" ht="12.75">
      <c r="B18" s="17"/>
    </row>
  </sheetData>
  <sheetProtection/>
  <mergeCells count="2">
    <mergeCell ref="C4:D4"/>
    <mergeCell ref="B2:F2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G17"/>
  <sheetViews>
    <sheetView zoomScalePageLayoutView="0" workbookViewId="0" topLeftCell="A1">
      <selection activeCell="E20" sqref="E20"/>
    </sheetView>
  </sheetViews>
  <sheetFormatPr defaultColWidth="9.140625" defaultRowHeight="12.75"/>
  <cols>
    <col min="2" max="2" width="20.140625" style="0" bestFit="1" customWidth="1"/>
    <col min="3" max="3" width="20.140625" style="0" customWidth="1"/>
    <col min="4" max="4" width="21.421875" style="0" customWidth="1"/>
    <col min="5" max="5" width="23.421875" style="0" customWidth="1"/>
    <col min="6" max="6" width="21.421875" style="0" customWidth="1"/>
    <col min="7" max="7" width="10.8515625" style="0" customWidth="1"/>
  </cols>
  <sheetData>
    <row r="2" spans="2:7" ht="34.5" customHeight="1">
      <c r="B2" s="68" t="s">
        <v>34</v>
      </c>
      <c r="C2" s="69"/>
      <c r="D2" s="69"/>
      <c r="E2" s="69"/>
      <c r="F2" s="69"/>
      <c r="G2" s="69"/>
    </row>
    <row r="3" ht="13.5" thickBot="1"/>
    <row r="4" spans="2:6" ht="13.5" thickBot="1">
      <c r="B4" s="2" t="s">
        <v>9</v>
      </c>
      <c r="C4" s="66" t="s">
        <v>35</v>
      </c>
      <c r="D4" s="66"/>
      <c r="E4" s="6"/>
      <c r="F4" s="6"/>
    </row>
    <row r="6" spans="2:7" ht="81" customHeight="1">
      <c r="B6" s="3" t="s">
        <v>12</v>
      </c>
      <c r="C6" s="3" t="s">
        <v>36</v>
      </c>
      <c r="D6" s="3" t="s">
        <v>37</v>
      </c>
      <c r="E6" s="3" t="s">
        <v>38</v>
      </c>
      <c r="F6" s="3" t="s">
        <v>39</v>
      </c>
      <c r="G6" s="3" t="s">
        <v>10</v>
      </c>
    </row>
    <row r="7" spans="2:7" ht="12.75">
      <c r="B7" s="4" t="s">
        <v>0</v>
      </c>
      <c r="C7" s="7">
        <v>362.1</v>
      </c>
      <c r="D7" s="7">
        <v>110369.5</v>
      </c>
      <c r="E7" s="7">
        <v>126.4</v>
      </c>
      <c r="F7" s="7">
        <v>152591.2</v>
      </c>
      <c r="G7" s="14">
        <f>(C7/D7)/(E7/F7)</f>
        <v>3.960608034656428</v>
      </c>
    </row>
    <row r="8" spans="2:7" ht="12.75">
      <c r="B8" s="4" t="s">
        <v>1</v>
      </c>
      <c r="C8" s="7">
        <v>18.7</v>
      </c>
      <c r="D8" s="7">
        <v>15972.2</v>
      </c>
      <c r="E8" s="7">
        <v>19.1</v>
      </c>
      <c r="F8" s="7">
        <v>12589.6</v>
      </c>
      <c r="G8" s="14">
        <f aca="true" t="shared" si="0" ref="G8:G15">(C8/D8)/(E8/F8)</f>
        <v>0.771712316117841</v>
      </c>
    </row>
    <row r="9" spans="2:7" ht="12.75">
      <c r="B9" s="4" t="s">
        <v>2</v>
      </c>
      <c r="C9" s="7">
        <v>215.3</v>
      </c>
      <c r="D9" s="7">
        <v>10432.3</v>
      </c>
      <c r="E9" s="7">
        <v>33.5</v>
      </c>
      <c r="F9" s="7">
        <v>10288.6</v>
      </c>
      <c r="G9" s="14">
        <f t="shared" si="0"/>
        <v>6.338338635703894</v>
      </c>
    </row>
    <row r="10" spans="2:7" ht="12.75">
      <c r="B10" s="4" t="s">
        <v>3</v>
      </c>
      <c r="C10" s="7">
        <v>149.7</v>
      </c>
      <c r="D10" s="7">
        <v>31768.2</v>
      </c>
      <c r="E10" s="7">
        <v>126.1</v>
      </c>
      <c r="F10" s="7">
        <v>45366.6</v>
      </c>
      <c r="G10" s="14">
        <f t="shared" si="0"/>
        <v>1.695314739275058</v>
      </c>
    </row>
    <row r="11" spans="2:7" ht="12.75">
      <c r="B11" s="4" t="s">
        <v>4</v>
      </c>
      <c r="C11" s="7">
        <v>18.5</v>
      </c>
      <c r="D11" s="7">
        <v>8492.9</v>
      </c>
      <c r="E11" s="7">
        <v>15.9</v>
      </c>
      <c r="F11" s="7">
        <v>6689.4</v>
      </c>
      <c r="G11" s="14">
        <f t="shared" si="0"/>
        <v>0.9164436353828957</v>
      </c>
    </row>
    <row r="12" spans="2:7" ht="12.75">
      <c r="B12" s="4" t="s">
        <v>5</v>
      </c>
      <c r="C12" s="7">
        <v>117.7</v>
      </c>
      <c r="D12" s="7">
        <v>24345.1</v>
      </c>
      <c r="E12" s="7">
        <v>69.9</v>
      </c>
      <c r="F12" s="7">
        <v>21731.6</v>
      </c>
      <c r="G12" s="14">
        <f t="shared" si="0"/>
        <v>1.503070762142892</v>
      </c>
    </row>
    <row r="13" spans="2:7" ht="12.75">
      <c r="B13" s="4" t="s">
        <v>6</v>
      </c>
      <c r="C13" s="7">
        <v>50</v>
      </c>
      <c r="D13" s="7">
        <v>9505</v>
      </c>
      <c r="E13" s="7">
        <v>52.1</v>
      </c>
      <c r="F13" s="7">
        <v>9719</v>
      </c>
      <c r="G13" s="14">
        <f t="shared" si="0"/>
        <v>0.9812998714687996</v>
      </c>
    </row>
    <row r="14" spans="2:7" ht="12.75">
      <c r="B14" s="4" t="s">
        <v>7</v>
      </c>
      <c r="C14" s="7">
        <v>35.6</v>
      </c>
      <c r="D14" s="7">
        <v>11137.7</v>
      </c>
      <c r="E14" s="7">
        <v>35.6</v>
      </c>
      <c r="F14" s="7">
        <v>9922.1</v>
      </c>
      <c r="G14" s="14">
        <f t="shared" si="0"/>
        <v>0.8908571787712006</v>
      </c>
    </row>
    <row r="15" spans="2:7" ht="12.75">
      <c r="B15" s="4" t="s">
        <v>8</v>
      </c>
      <c r="C15" s="7">
        <v>72.8</v>
      </c>
      <c r="D15" s="7">
        <v>18859.8</v>
      </c>
      <c r="E15" s="7">
        <v>86.8</v>
      </c>
      <c r="F15" s="7">
        <v>16579.8</v>
      </c>
      <c r="G15" s="14">
        <f t="shared" si="0"/>
        <v>0.7373163400289197</v>
      </c>
    </row>
    <row r="16" spans="3:6" ht="12.75">
      <c r="C16" s="8"/>
      <c r="D16" s="8"/>
      <c r="E16" s="8"/>
      <c r="F16" s="8"/>
    </row>
    <row r="17" ht="12.75">
      <c r="B17" s="17"/>
    </row>
  </sheetData>
  <sheetProtection/>
  <mergeCells count="2">
    <mergeCell ref="C4:D4"/>
    <mergeCell ref="B2:G2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2:I29"/>
  <sheetViews>
    <sheetView zoomScalePageLayoutView="0" workbookViewId="0" topLeftCell="B1">
      <selection activeCell="G16" sqref="A16:IV16"/>
    </sheetView>
  </sheetViews>
  <sheetFormatPr defaultColWidth="9.140625" defaultRowHeight="12.75"/>
  <cols>
    <col min="2" max="2" width="20.140625" style="0" bestFit="1" customWidth="1"/>
    <col min="3" max="5" width="25.7109375" style="0" customWidth="1"/>
    <col min="6" max="6" width="28.8515625" style="0" customWidth="1"/>
    <col min="7" max="8" width="26.7109375" style="0" customWidth="1"/>
    <col min="9" max="9" width="10.8515625" style="0" customWidth="1"/>
  </cols>
  <sheetData>
    <row r="2" spans="2:9" ht="15.75">
      <c r="B2" s="68" t="s">
        <v>93</v>
      </c>
      <c r="C2" s="69"/>
      <c r="D2" s="69"/>
      <c r="E2" s="69"/>
      <c r="F2" s="69"/>
      <c r="G2" s="69"/>
      <c r="H2" s="69"/>
      <c r="I2" s="69"/>
    </row>
    <row r="3" ht="13.5" thickBot="1"/>
    <row r="4" spans="2:8" ht="13.5" thickBot="1">
      <c r="B4" s="2" t="s">
        <v>9</v>
      </c>
      <c r="C4" s="66" t="s">
        <v>113</v>
      </c>
      <c r="D4" s="66"/>
      <c r="E4" s="66"/>
      <c r="F4" s="66"/>
      <c r="G4" s="6"/>
      <c r="H4" s="6"/>
    </row>
    <row r="6" spans="2:9" ht="158.25" customHeight="1">
      <c r="B6" s="3" t="s">
        <v>12</v>
      </c>
      <c r="C6" s="3" t="s">
        <v>55</v>
      </c>
      <c r="D6" s="3" t="s">
        <v>102</v>
      </c>
      <c r="E6" s="3" t="s">
        <v>103</v>
      </c>
      <c r="F6" s="3" t="s">
        <v>104</v>
      </c>
      <c r="G6" s="3" t="s">
        <v>105</v>
      </c>
      <c r="H6" s="3" t="s">
        <v>106</v>
      </c>
      <c r="I6" s="3" t="s">
        <v>10</v>
      </c>
    </row>
    <row r="7" spans="2:9" ht="12.75">
      <c r="B7" s="4" t="s">
        <v>0</v>
      </c>
      <c r="C7" s="28">
        <v>111479.1</v>
      </c>
      <c r="D7" s="28">
        <v>14003.6</v>
      </c>
      <c r="E7" s="28">
        <v>12.4</v>
      </c>
      <c r="F7" s="28">
        <v>150979.7</v>
      </c>
      <c r="G7" s="28">
        <v>59657.7</v>
      </c>
      <c r="H7" s="28">
        <v>12.4</v>
      </c>
      <c r="I7" s="37">
        <f>((D7-E7)/C7)/((G7-H7)/F7)</f>
        <v>0.3176902172418507</v>
      </c>
    </row>
    <row r="8" spans="2:9" ht="12.75">
      <c r="B8" s="4" t="s">
        <v>1</v>
      </c>
      <c r="C8" s="28">
        <v>17212.8</v>
      </c>
      <c r="D8" s="28">
        <v>7576.9</v>
      </c>
      <c r="E8" s="28">
        <v>194.2</v>
      </c>
      <c r="F8" s="28">
        <v>13090.8</v>
      </c>
      <c r="G8" s="28">
        <v>4217.3</v>
      </c>
      <c r="H8" s="28">
        <v>185.6</v>
      </c>
      <c r="I8" s="37">
        <f aca="true" t="shared" si="0" ref="I8:I15">((D8-E8)/C8)/((G8-H8)/F8)</f>
        <v>1.3926490188651475</v>
      </c>
    </row>
    <row r="9" spans="2:9" ht="12.75">
      <c r="B9" s="4" t="s">
        <v>2</v>
      </c>
      <c r="C9" s="28">
        <v>33369.5</v>
      </c>
      <c r="D9" s="28">
        <v>3422.3</v>
      </c>
      <c r="E9" s="28">
        <v>194.2</v>
      </c>
      <c r="F9" s="28">
        <v>9006.9</v>
      </c>
      <c r="G9" s="28">
        <v>4529.7</v>
      </c>
      <c r="H9" s="28">
        <v>185.6</v>
      </c>
      <c r="I9" s="37">
        <f t="shared" si="0"/>
        <v>0.2005731556634547</v>
      </c>
    </row>
    <row r="10" spans="2:9" ht="12.75">
      <c r="B10" s="4" t="s">
        <v>3</v>
      </c>
      <c r="C10" s="28">
        <v>33034</v>
      </c>
      <c r="D10" s="28">
        <v>10328.8</v>
      </c>
      <c r="E10" s="28">
        <v>194.2</v>
      </c>
      <c r="F10" s="28">
        <v>27724.8</v>
      </c>
      <c r="G10" s="28">
        <v>11205.4</v>
      </c>
      <c r="H10" s="28">
        <v>185.6</v>
      </c>
      <c r="I10" s="37">
        <f t="shared" si="0"/>
        <v>0.7718628830189901</v>
      </c>
    </row>
    <row r="11" spans="2:9" ht="12.75">
      <c r="B11" s="4" t="s">
        <v>4</v>
      </c>
      <c r="C11" s="28">
        <v>8419.6</v>
      </c>
      <c r="D11" s="28">
        <v>3741.7</v>
      </c>
      <c r="E11" s="28">
        <v>194.2</v>
      </c>
      <c r="F11" s="28">
        <v>6083.3</v>
      </c>
      <c r="G11" s="28">
        <v>2214</v>
      </c>
      <c r="H11" s="28">
        <v>185.6</v>
      </c>
      <c r="I11" s="37">
        <f t="shared" si="0"/>
        <v>1.263620250455785</v>
      </c>
    </row>
    <row r="12" spans="2:9" ht="12.75">
      <c r="B12" s="4" t="s">
        <v>5</v>
      </c>
      <c r="C12" s="28">
        <v>24311.6</v>
      </c>
      <c r="D12" s="28">
        <v>8014.6</v>
      </c>
      <c r="E12" s="28">
        <v>194.2</v>
      </c>
      <c r="F12" s="28">
        <v>21744.3</v>
      </c>
      <c r="G12" s="28">
        <v>7790.3</v>
      </c>
      <c r="H12" s="28">
        <v>185.6</v>
      </c>
      <c r="I12" s="37">
        <f t="shared" si="0"/>
        <v>0.919769005417844</v>
      </c>
    </row>
    <row r="13" spans="2:9" ht="12.75">
      <c r="B13" s="4" t="s">
        <v>6</v>
      </c>
      <c r="C13" s="28">
        <v>10801.8</v>
      </c>
      <c r="D13" s="28">
        <v>2417.1</v>
      </c>
      <c r="E13" s="28">
        <v>194.2</v>
      </c>
      <c r="F13" s="28">
        <v>9274.2</v>
      </c>
      <c r="G13" s="28">
        <v>2955.8</v>
      </c>
      <c r="H13" s="28">
        <v>185.6</v>
      </c>
      <c r="I13" s="37">
        <f t="shared" si="0"/>
        <v>0.6889522556210229</v>
      </c>
    </row>
    <row r="14" spans="2:9" ht="12.75">
      <c r="B14" s="4" t="s">
        <v>7</v>
      </c>
      <c r="C14" s="26">
        <v>9747.5</v>
      </c>
      <c r="D14" s="28">
        <v>2941.4</v>
      </c>
      <c r="E14" s="28">
        <v>194.2</v>
      </c>
      <c r="F14" s="26">
        <v>9331.2</v>
      </c>
      <c r="G14" s="28">
        <v>3161.5</v>
      </c>
      <c r="H14" s="28">
        <v>185.6</v>
      </c>
      <c r="I14" s="37">
        <f t="shared" si="0"/>
        <v>0.8837230820514439</v>
      </c>
    </row>
    <row r="15" spans="2:9" ht="12.75">
      <c r="B15" s="4" t="s">
        <v>8</v>
      </c>
      <c r="C15" s="26">
        <v>19361.3</v>
      </c>
      <c r="D15" s="28">
        <v>10023.9</v>
      </c>
      <c r="E15" s="28">
        <v>194.2</v>
      </c>
      <c r="F15" s="26">
        <v>16382.5</v>
      </c>
      <c r="G15" s="28">
        <v>9294.8</v>
      </c>
      <c r="H15" s="28">
        <v>185.6</v>
      </c>
      <c r="I15" s="37">
        <f t="shared" si="0"/>
        <v>0.9130733944632133</v>
      </c>
    </row>
    <row r="16" spans="3:9" ht="12.75">
      <c r="C16" s="25"/>
      <c r="D16" s="25"/>
      <c r="E16" s="25"/>
      <c r="F16" s="25"/>
      <c r="G16" s="25"/>
      <c r="H16" s="25"/>
      <c r="I16" s="23"/>
    </row>
    <row r="17" spans="7:9" ht="12.75">
      <c r="G17" s="22"/>
      <c r="H17" s="22"/>
      <c r="I17" s="22"/>
    </row>
    <row r="18" ht="12.75" hidden="1"/>
    <row r="19" spans="2:8" ht="89.25" hidden="1">
      <c r="B19" s="3" t="s">
        <v>12</v>
      </c>
      <c r="C19" s="3" t="s">
        <v>85</v>
      </c>
      <c r="D19" s="3" t="s">
        <v>86</v>
      </c>
      <c r="E19" s="3"/>
      <c r="F19" s="3" t="s">
        <v>87</v>
      </c>
      <c r="G19" s="3" t="s">
        <v>70</v>
      </c>
      <c r="H19" s="46"/>
    </row>
    <row r="20" spans="2:8" ht="12.75" hidden="1">
      <c r="B20" s="4" t="s">
        <v>0</v>
      </c>
      <c r="C20" s="1">
        <v>13</v>
      </c>
      <c r="D20" s="28">
        <f>262.3</f>
        <v>262.3</v>
      </c>
      <c r="E20" s="28"/>
      <c r="F20" s="24">
        <v>2357.3</v>
      </c>
      <c r="G20" s="7">
        <f aca="true" t="shared" si="1" ref="G20:G28">C20+D20+F20</f>
        <v>2632.6000000000004</v>
      </c>
      <c r="H20" s="47"/>
    </row>
    <row r="21" spans="2:8" ht="12.75" hidden="1">
      <c r="B21" s="4" t="s">
        <v>1</v>
      </c>
      <c r="C21" s="1">
        <v>199.2</v>
      </c>
      <c r="D21" s="28">
        <v>39.4</v>
      </c>
      <c r="E21" s="28"/>
      <c r="F21" s="24">
        <v>1.3</v>
      </c>
      <c r="G21" s="7">
        <f t="shared" si="1"/>
        <v>239.9</v>
      </c>
      <c r="H21" s="47"/>
    </row>
    <row r="22" spans="2:8" ht="12.75" hidden="1">
      <c r="B22" s="4" t="s">
        <v>2</v>
      </c>
      <c r="C22" s="1">
        <v>199.2</v>
      </c>
      <c r="D22" s="28">
        <v>39.4</v>
      </c>
      <c r="E22" s="28"/>
      <c r="F22" s="24"/>
      <c r="G22" s="7">
        <f t="shared" si="1"/>
        <v>238.6</v>
      </c>
      <c r="H22" s="47"/>
    </row>
    <row r="23" spans="2:8" ht="12.75" hidden="1">
      <c r="B23" s="4" t="s">
        <v>3</v>
      </c>
      <c r="C23" s="1">
        <v>394.5</v>
      </c>
      <c r="D23" s="28">
        <v>39.4</v>
      </c>
      <c r="E23" s="28"/>
      <c r="F23" s="24">
        <v>105.6</v>
      </c>
      <c r="G23" s="7">
        <f t="shared" si="1"/>
        <v>539.5</v>
      </c>
      <c r="H23" s="47"/>
    </row>
    <row r="24" spans="2:8" ht="12.75" hidden="1">
      <c r="B24" s="4" t="s">
        <v>4</v>
      </c>
      <c r="C24" s="1">
        <v>199.2</v>
      </c>
      <c r="D24" s="28">
        <v>39.4</v>
      </c>
      <c r="E24" s="28"/>
      <c r="F24" s="24">
        <v>18.6</v>
      </c>
      <c r="G24" s="7">
        <f t="shared" si="1"/>
        <v>257.2</v>
      </c>
      <c r="H24" s="47"/>
    </row>
    <row r="25" spans="2:8" ht="12.75" hidden="1">
      <c r="B25" s="4" t="s">
        <v>5</v>
      </c>
      <c r="C25" s="1">
        <v>394.5</v>
      </c>
      <c r="D25" s="28">
        <v>39.4</v>
      </c>
      <c r="E25" s="28"/>
      <c r="F25" s="24"/>
      <c r="G25" s="7">
        <f t="shared" si="1"/>
        <v>433.9</v>
      </c>
      <c r="H25" s="47"/>
    </row>
    <row r="26" spans="2:8" ht="12.75" hidden="1">
      <c r="B26" s="4" t="s">
        <v>6</v>
      </c>
      <c r="C26" s="1">
        <v>199.2</v>
      </c>
      <c r="D26" s="28">
        <v>39.4</v>
      </c>
      <c r="E26" s="28"/>
      <c r="F26" s="24"/>
      <c r="G26" s="7">
        <f t="shared" si="1"/>
        <v>238.6</v>
      </c>
      <c r="H26" s="47"/>
    </row>
    <row r="27" spans="2:8" ht="12.75" hidden="1">
      <c r="B27" s="4" t="s">
        <v>7</v>
      </c>
      <c r="C27" s="1">
        <v>199.2</v>
      </c>
      <c r="D27" s="28">
        <v>39.4</v>
      </c>
      <c r="E27" s="28"/>
      <c r="F27" s="24"/>
      <c r="G27" s="7">
        <f t="shared" si="1"/>
        <v>238.6</v>
      </c>
      <c r="H27" s="47"/>
    </row>
    <row r="28" spans="2:8" ht="12.75" hidden="1">
      <c r="B28" s="4" t="s">
        <v>8</v>
      </c>
      <c r="C28" s="1">
        <v>199.2</v>
      </c>
      <c r="D28" s="28">
        <v>39.4</v>
      </c>
      <c r="E28" s="28"/>
      <c r="F28" s="24"/>
      <c r="G28" s="7">
        <f t="shared" si="1"/>
        <v>238.6</v>
      </c>
      <c r="H28" s="47"/>
    </row>
    <row r="29" spans="7:8" ht="12.75" hidden="1">
      <c r="G29" s="8">
        <f>SUM(G20:G28)</f>
        <v>5057.500000000001</v>
      </c>
      <c r="H29" s="8"/>
    </row>
    <row r="30" ht="12.75" hidden="1"/>
    <row r="31" ht="12.75" hidden="1"/>
  </sheetData>
  <sheetProtection/>
  <mergeCells count="2">
    <mergeCell ref="C4:F4"/>
    <mergeCell ref="B2:I2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Шелковник Анна Анатольевна</cp:lastModifiedBy>
  <cp:lastPrinted>2017-07-03T11:21:22Z</cp:lastPrinted>
  <dcterms:created xsi:type="dcterms:W3CDTF">1996-10-08T23:32:33Z</dcterms:created>
  <dcterms:modified xsi:type="dcterms:W3CDTF">2017-08-01T14:46:30Z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